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120" windowWidth="13890" windowHeight="8400" firstSheet="1"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G129" i="37" s="1"/>
  <c r="B130" i="37"/>
  <c r="C130" i="37"/>
  <c r="D130" i="37"/>
  <c r="G130" i="37"/>
  <c r="B131" i="37"/>
  <c r="B132" i="37"/>
  <c r="B133" i="37"/>
  <c r="C133" i="37"/>
  <c r="D133" i="37"/>
  <c r="G133" i="37" s="1"/>
  <c r="B134" i="37"/>
  <c r="C134" i="37"/>
  <c r="D134" i="37"/>
  <c r="G134" i="37"/>
  <c r="B135" i="37"/>
  <c r="C135" i="37"/>
  <c r="D135" i="37"/>
  <c r="G135" i="37"/>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H185" i="37" s="1"/>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s="1"/>
  <c r="B210" i="37"/>
  <c r="C210" i="37"/>
  <c r="D210" i="37"/>
  <c r="G210" i="37"/>
  <c r="B211" i="37"/>
  <c r="C211" i="37"/>
  <c r="D211" i="37"/>
  <c r="G211" i="37"/>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D220" i="37"/>
  <c r="B221" i="37"/>
  <c r="C221" i="37"/>
  <c r="D221" i="37"/>
  <c r="B222" i="37"/>
  <c r="B223" i="37"/>
  <c r="B224" i="37"/>
  <c r="C224" i="37"/>
  <c r="D224" i="37"/>
  <c r="B225" i="37"/>
  <c r="C225" i="37"/>
  <c r="D225" i="37"/>
  <c r="B226" i="37"/>
  <c r="B227" i="37"/>
  <c r="C227" i="37"/>
  <c r="D227" i="37"/>
  <c r="B228" i="37"/>
  <c r="C228" i="37"/>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D260" i="37"/>
  <c r="B261" i="37"/>
  <c r="C261" i="37"/>
  <c r="D261" i="37"/>
  <c r="B262" i="37"/>
  <c r="C262" i="37"/>
  <c r="D262" i="37"/>
  <c r="B263" i="37"/>
  <c r="B264" i="37"/>
  <c r="C264" i="37"/>
  <c r="D264" i="37"/>
  <c r="B265" i="37"/>
  <c r="C265" i="37"/>
  <c r="D265" i="37"/>
  <c r="B266" i="37"/>
  <c r="C266" i="37"/>
  <c r="D266" i="37"/>
  <c r="B267" i="37"/>
  <c r="B268" i="37"/>
  <c r="C268" i="37"/>
  <c r="D268" i="37"/>
  <c r="B269" i="37"/>
  <c r="C269" i="37"/>
  <c r="D269" i="37"/>
  <c r="B270" i="37"/>
  <c r="C270" i="37"/>
  <c r="D270" i="37"/>
  <c r="B271" i="37"/>
  <c r="C271" i="37"/>
  <c r="D271" i="37"/>
  <c r="B272" i="37"/>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D300" i="37"/>
  <c r="B301" i="37"/>
  <c r="C301" i="37"/>
  <c r="D301" i="37"/>
  <c r="B302" i="37"/>
  <c r="C302" i="37"/>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B598" i="37"/>
  <c r="C598" i="37"/>
  <c r="D598" i="37"/>
  <c r="B599" i="37"/>
  <c r="C599" i="37"/>
  <c r="D599" i="37"/>
  <c r="B600" i="37"/>
  <c r="C600" i="37"/>
  <c r="D600" i="37"/>
  <c r="B601" i="37"/>
  <c r="C601" i="37"/>
  <c r="D601" i="37"/>
  <c r="B602" i="37"/>
  <c r="C602" i="37"/>
  <c r="D602" i="37"/>
  <c r="B603" i="37"/>
  <c r="B604" i="37"/>
  <c r="C604" i="37"/>
  <c r="D604" i="37"/>
  <c r="B605" i="37"/>
  <c r="C605" i="37"/>
  <c r="D605" i="37"/>
  <c r="B606" i="37"/>
  <c r="C606" i="37"/>
  <c r="D606" i="37"/>
  <c r="B607" i="37"/>
  <c r="C607" i="37"/>
  <c r="D607" i="37"/>
  <c r="B608" i="37"/>
  <c r="B609" i="37"/>
  <c r="C609" i="37"/>
  <c r="D609" i="37"/>
  <c r="B610" i="37"/>
  <c r="C610" i="37"/>
  <c r="D610" i="37"/>
  <c r="B611" i="37"/>
  <c r="C611" i="37"/>
  <c r="D611" i="37"/>
  <c r="B612" i="37"/>
  <c r="C612" i="37"/>
  <c r="D612" i="37"/>
  <c r="B613" i="37"/>
  <c r="C613" i="37"/>
  <c r="D613" i="37"/>
  <c r="B614" i="37"/>
  <c r="C614" i="37"/>
  <c r="D614" i="37"/>
  <c r="B615" i="37"/>
  <c r="C615" i="37"/>
  <c r="D615" i="37"/>
  <c r="B616" i="37"/>
  <c r="B617" i="37"/>
  <c r="B618" i="37"/>
  <c r="C618" i="37"/>
  <c r="D618" i="37"/>
  <c r="B619" i="37"/>
  <c r="C619" i="37"/>
  <c r="D619" i="37"/>
  <c r="B620" i="37"/>
  <c r="B621" i="37"/>
  <c r="C621" i="37"/>
  <c r="D621" i="37"/>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B646" i="37"/>
  <c r="C646" i="37"/>
  <c r="D646" i="37"/>
  <c r="B647" i="37"/>
  <c r="C647" i="37"/>
  <c r="D647" i="37"/>
  <c r="B648" i="37"/>
  <c r="C648" i="37"/>
  <c r="D648" i="37"/>
  <c r="B649" i="37"/>
  <c r="C649" i="37"/>
  <c r="D649" i="37"/>
  <c r="B650" i="37"/>
  <c r="C650" i="37"/>
  <c r="D650" i="37"/>
  <c r="B651" i="37"/>
  <c r="C651" i="37"/>
  <c r="D651" i="37"/>
  <c r="B652" i="37"/>
  <c r="C652" i="37"/>
  <c r="D652" i="37"/>
  <c r="B653" i="37"/>
  <c r="C653" i="37"/>
  <c r="D653" i="37"/>
  <c r="B654" i="37"/>
  <c r="C654" i="37"/>
  <c r="D654" i="37"/>
  <c r="B655" i="37"/>
  <c r="C655" i="37"/>
  <c r="D655" i="37"/>
  <c r="B656" i="37"/>
  <c r="C656" i="37"/>
  <c r="D656" i="37"/>
  <c r="B657" i="37"/>
  <c r="C657" i="37"/>
  <c r="D657" i="37"/>
  <c r="B658" i="37"/>
  <c r="C658" i="37"/>
  <c r="D658" i="37"/>
  <c r="B659" i="37"/>
  <c r="C659" i="37"/>
  <c r="D659" i="37"/>
  <c r="B660" i="37"/>
  <c r="C660" i="37"/>
  <c r="D660" i="37"/>
  <c r="B661" i="37"/>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C669" i="37"/>
  <c r="D669" i="37"/>
  <c r="H669" i="37" s="1"/>
  <c r="B670" i="37"/>
  <c r="C670" i="37"/>
  <c r="D670" i="37"/>
  <c r="B671" i="37"/>
  <c r="C671" i="37"/>
  <c r="D671" i="37"/>
  <c r="B672" i="37"/>
  <c r="C672" i="37"/>
  <c r="D672" i="37"/>
  <c r="B673" i="37"/>
  <c r="C673" i="37"/>
  <c r="D673" i="37"/>
  <c r="B674" i="37"/>
  <c r="C674" i="37"/>
  <c r="D674" i="37"/>
  <c r="B675" i="37"/>
  <c r="C675" i="37"/>
  <c r="D675" i="37"/>
  <c r="B676" i="37"/>
  <c r="C676" i="37"/>
  <c r="D676" i="37"/>
  <c r="B677" i="37"/>
  <c r="C677" i="37"/>
  <c r="D677" i="37"/>
  <c r="B678" i="37"/>
  <c r="C678" i="37"/>
  <c r="D678" i="37"/>
  <c r="B679" i="37"/>
  <c r="C679" i="37"/>
  <c r="D679" i="37"/>
  <c r="B680" i="37"/>
  <c r="C680" i="37"/>
  <c r="D680" i="37"/>
  <c r="B681" i="37"/>
  <c r="C681" i="37"/>
  <c r="D681" i="37"/>
  <c r="B682" i="37"/>
  <c r="C682" i="37"/>
  <c r="D682" i="37"/>
  <c r="B683" i="37"/>
  <c r="C683" i="37"/>
  <c r="D683" i="37"/>
  <c r="B684" i="37"/>
  <c r="C684" i="37"/>
  <c r="D684" i="37"/>
  <c r="B685" i="37"/>
  <c r="C685" i="37"/>
  <c r="D685" i="37"/>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C976" i="37"/>
  <c r="D976" i="37"/>
  <c r="B977" i="37"/>
  <c r="B978" i="37"/>
  <c r="B979" i="37"/>
  <c r="B980" i="37"/>
  <c r="C980" i="37"/>
  <c r="D980" i="37"/>
  <c r="B981" i="37"/>
  <c r="C981" i="37"/>
  <c r="D981" i="37"/>
  <c r="H981" i="37" s="1"/>
  <c r="B982" i="37"/>
  <c r="C982" i="37"/>
  <c r="D982" i="37"/>
  <c r="B983" i="37"/>
  <c r="B984" i="37"/>
  <c r="B985" i="37"/>
  <c r="C985" i="37"/>
  <c r="D985" i="37"/>
  <c r="H985" i="37" s="1"/>
  <c r="B986" i="37"/>
  <c r="C986" i="37"/>
  <c r="D986" i="37"/>
  <c r="B987" i="37"/>
  <c r="C987" i="37"/>
  <c r="D987" i="37"/>
  <c r="H987" i="37" s="1"/>
  <c r="B988" i="37"/>
  <c r="C988" i="37"/>
  <c r="D988" i="37"/>
  <c r="B989" i="37"/>
  <c r="C989" i="37"/>
  <c r="D989" i="37"/>
  <c r="H989" i="37" s="1"/>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H998" i="37" s="1"/>
  <c r="D998" i="37"/>
  <c r="B999" i="37"/>
  <c r="C999" i="37"/>
  <c r="D999" i="37"/>
  <c r="B1000" i="37"/>
  <c r="B1001" i="37"/>
  <c r="C1001" i="37"/>
  <c r="D1001" i="37"/>
  <c r="H1001" i="37" s="1"/>
  <c r="B1002" i="37"/>
  <c r="C1002" i="37"/>
  <c r="D1002" i="37"/>
  <c r="B1003" i="37"/>
  <c r="C1003" i="37"/>
  <c r="D1003" i="37"/>
  <c r="H1003" i="37" s="1"/>
  <c r="B1004" i="37"/>
  <c r="C1004" i="37"/>
  <c r="D1004" i="37"/>
  <c r="B1005" i="37"/>
  <c r="C1005" i="37"/>
  <c r="D1005" i="37"/>
  <c r="H1005" i="37" s="1"/>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c r="B1025" i="37"/>
  <c r="C1025" i="37"/>
  <c r="D1025" i="37"/>
  <c r="G1025" i="37"/>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H1072" i="37" s="1"/>
  <c r="D1072" i="37"/>
  <c r="B1073" i="37"/>
  <c r="C1073" i="37"/>
  <c r="D1073" i="37"/>
  <c r="G1073" i="37" s="1"/>
  <c r="B1074" i="37"/>
  <c r="C1074" i="37"/>
  <c r="D1074" i="37"/>
  <c r="B1075" i="37"/>
  <c r="C1075" i="37"/>
  <c r="D1075" i="37"/>
  <c r="G1075" i="37" s="1"/>
  <c r="B1076" i="37"/>
  <c r="B1077" i="37"/>
  <c r="C1077" i="37"/>
  <c r="D1077" i="37"/>
  <c r="B1078" i="37"/>
  <c r="C1078" i="37"/>
  <c r="H1078" i="37" s="1"/>
  <c r="D1078" i="37"/>
  <c r="B1079" i="37"/>
  <c r="C1079" i="37"/>
  <c r="D1079" i="37"/>
  <c r="B1080" i="37"/>
  <c r="C1080" i="37"/>
  <c r="H1080" i="37" s="1"/>
  <c r="D1080" i="37"/>
  <c r="B1081" i="37"/>
  <c r="C1081" i="37"/>
  <c r="D1081" i="37"/>
  <c r="B1082" i="37"/>
  <c r="C1082" i="37"/>
  <c r="H1082" i="37" s="1"/>
  <c r="D1082" i="37"/>
  <c r="B1083" i="37"/>
  <c r="C1083" i="37"/>
  <c r="D1083" i="37"/>
  <c r="B1084" i="37"/>
  <c r="C1084" i="37"/>
  <c r="H1084" i="37" s="1"/>
  <c r="D1084" i="37"/>
  <c r="B1085" i="37"/>
  <c r="C1085" i="37"/>
  <c r="D1085" i="37"/>
  <c r="B1086" i="37"/>
  <c r="C1086" i="37"/>
  <c r="H1086" i="37" s="1"/>
  <c r="D1086" i="37"/>
  <c r="B1087" i="37"/>
  <c r="C1087" i="37"/>
  <c r="D1087" i="37"/>
  <c r="B1088" i="37"/>
  <c r="B1089" i="37"/>
  <c r="B1090" i="37"/>
  <c r="C1090" i="37"/>
  <c r="H1090" i="37" s="1"/>
  <c r="D1090" i="37"/>
  <c r="B1091" i="37"/>
  <c r="C1091" i="37"/>
  <c r="D1091" i="37"/>
  <c r="B1092" i="37"/>
  <c r="C1092" i="37"/>
  <c r="H1092" i="37" s="1"/>
  <c r="D1092" i="37"/>
  <c r="B1093" i="37"/>
  <c r="C1093" i="37"/>
  <c r="D1093" i="37"/>
  <c r="B1094" i="37"/>
  <c r="C1094" i="37"/>
  <c r="H1094" i="37" s="1"/>
  <c r="D1094" i="37"/>
  <c r="B1095" i="37"/>
  <c r="C1095" i="37"/>
  <c r="D1095" i="37"/>
  <c r="B1096" i="37"/>
  <c r="B1097" i="37"/>
  <c r="C1097" i="37"/>
  <c r="D1097" i="37"/>
  <c r="H1097" i="37" s="1"/>
  <c r="B1098" i="37"/>
  <c r="C1098" i="37"/>
  <c r="D1098" i="37"/>
  <c r="B1099" i="37"/>
  <c r="C1099" i="37"/>
  <c r="D1099" i="37"/>
  <c r="H1099" i="37" s="1"/>
  <c r="B1100" i="37"/>
  <c r="C1100" i="37"/>
  <c r="D1100" i="37"/>
  <c r="B1101" i="37"/>
  <c r="C1101" i="37"/>
  <c r="D1101" i="37"/>
  <c r="H1101" i="37" s="1"/>
  <c r="B1102" i="37"/>
  <c r="C1102" i="37"/>
  <c r="D1102" i="37"/>
  <c r="B1103" i="37"/>
  <c r="C1103" i="37"/>
  <c r="D1103" i="37"/>
  <c r="H1103" i="37" s="1"/>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B1116" i="37"/>
  <c r="B1117" i="37"/>
  <c r="C1117" i="37"/>
  <c r="D1117" i="37"/>
  <c r="G1117" i="37"/>
  <c r="B1118" i="37"/>
  <c r="C1118" i="37"/>
  <c r="D1118" i="37"/>
  <c r="G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H1126" i="37" s="1"/>
  <c r="B1127" i="37"/>
  <c r="C1127" i="37"/>
  <c r="D1127" i="37"/>
  <c r="B1128" i="37"/>
  <c r="C1128" i="37"/>
  <c r="D1128" i="37"/>
  <c r="B1129" i="37"/>
  <c r="C1129" i="37"/>
  <c r="G1129" i="37" s="1"/>
  <c r="D1129" i="37"/>
  <c r="B1130" i="37"/>
  <c r="C1130" i="37"/>
  <c r="D1130" i="37"/>
  <c r="B1131" i="37"/>
  <c r="C1131" i="37"/>
  <c r="D1131" i="37"/>
  <c r="B1132" i="37"/>
  <c r="C1132" i="37"/>
  <c r="D1132" i="37"/>
  <c r="B1133" i="37"/>
  <c r="C1133" i="37"/>
  <c r="G1133" i="37" s="1"/>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D1306" i="37"/>
  <c r="H1306" i="37" s="1"/>
  <c r="B1307" i="37"/>
  <c r="C1307" i="37"/>
  <c r="D1307" i="37"/>
  <c r="B1308" i="37"/>
  <c r="C1308" i="37"/>
  <c r="D1308" i="37"/>
  <c r="H1308" i="37" s="1"/>
  <c r="B1309" i="37"/>
  <c r="C1309" i="37"/>
  <c r="D1309" i="37"/>
  <c r="B1310" i="37"/>
  <c r="B1311" i="37"/>
  <c r="C1311" i="37"/>
  <c r="H1311" i="37" s="1"/>
  <c r="D1311" i="37"/>
  <c r="B1312" i="37"/>
  <c r="C1312" i="37"/>
  <c r="D1312" i="37"/>
  <c r="B1313" i="37"/>
  <c r="C1313" i="37"/>
  <c r="H1313" i="37" s="1"/>
  <c r="D1313" i="37"/>
  <c r="B1314" i="37"/>
  <c r="C1314" i="37"/>
  <c r="D1314" i="37"/>
  <c r="B1315" i="37"/>
  <c r="C1315" i="37"/>
  <c r="H1315" i="37" s="1"/>
  <c r="D1315" i="37"/>
  <c r="B1316" i="37"/>
  <c r="C1316" i="37"/>
  <c r="D1316" i="37"/>
  <c r="B1317" i="37"/>
  <c r="B1318" i="37"/>
  <c r="B1319" i="37"/>
  <c r="C1319" i="37"/>
  <c r="H1319" i="37" s="1"/>
  <c r="D1319" i="37"/>
  <c r="B1320" i="37"/>
  <c r="C1320" i="37"/>
  <c r="D1320" i="37"/>
  <c r="B1321" i="37"/>
  <c r="B1322" i="37"/>
  <c r="C1322" i="37"/>
  <c r="D1322" i="37"/>
  <c r="H1322" i="37" s="1"/>
  <c r="B1323" i="37"/>
  <c r="C1323" i="37"/>
  <c r="D1323" i="37"/>
  <c r="B1324" i="37"/>
  <c r="C1324" i="37"/>
  <c r="D1324" i="37"/>
  <c r="H1324" i="37" s="1"/>
  <c r="B1325" i="37"/>
  <c r="B1326" i="37"/>
  <c r="C1326" i="37"/>
  <c r="D1326" i="37"/>
  <c r="B1327" i="37"/>
  <c r="C1327" i="37"/>
  <c r="H1327" i="37" s="1"/>
  <c r="D1327" i="37"/>
  <c r="B1328" i="37"/>
  <c r="C1328" i="37"/>
  <c r="D1328" i="37"/>
  <c r="B1329" i="37"/>
  <c r="C1329" i="37"/>
  <c r="H1329" i="37" s="1"/>
  <c r="D1329" i="37"/>
  <c r="B1330" i="37"/>
  <c r="C1330" i="37"/>
  <c r="D1330" i="37"/>
  <c r="B1331" i="37"/>
  <c r="C1331" i="37"/>
  <c r="H1331" i="37" s="1"/>
  <c r="D1331" i="37"/>
  <c r="B1332" i="37"/>
  <c r="B1333" i="37"/>
  <c r="C1333" i="37"/>
  <c r="D1333" i="37"/>
  <c r="B1334" i="37"/>
  <c r="C1334" i="37"/>
  <c r="D1334" i="37"/>
  <c r="H1334" i="37" s="1"/>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C1344" i="37"/>
  <c r="D1344" i="37"/>
  <c r="H1344" i="37" s="1"/>
  <c r="B1345" i="37"/>
  <c r="C1345" i="37"/>
  <c r="D1345" i="37"/>
  <c r="B1346" i="37"/>
  <c r="C1346" i="37"/>
  <c r="D1346" i="37"/>
  <c r="H1346" i="37" s="1"/>
  <c r="B1347" i="37"/>
  <c r="C1347" i="37"/>
  <c r="D1347" i="37"/>
  <c r="B1348" i="37"/>
  <c r="B1349" i="37"/>
  <c r="C1349" i="37"/>
  <c r="H1349" i="37" s="1"/>
  <c r="D1349" i="37"/>
  <c r="G1349" i="37"/>
  <c r="B1350" i="37"/>
  <c r="C1350" i="37"/>
  <c r="D1350" i="37"/>
  <c r="G1350" i="37"/>
  <c r="B1351" i="37"/>
  <c r="C1351" i="37"/>
  <c r="H1351" i="37" s="1"/>
  <c r="D1351" i="37"/>
  <c r="G1351" i="37"/>
  <c r="B1352" i="37"/>
  <c r="C1352" i="37"/>
  <c r="D1352" i="37"/>
  <c r="G1352" i="37"/>
  <c r="B1353" i="37"/>
  <c r="C1353" i="37"/>
  <c r="H1353" i="37" s="1"/>
  <c r="D1353" i="37"/>
  <c r="G1353" i="37"/>
  <c r="B1354" i="37"/>
  <c r="C1354" i="37"/>
  <c r="D1354" i="37"/>
  <c r="G1354" i="37"/>
  <c r="B1355" i="37"/>
  <c r="C1355" i="37"/>
  <c r="H1355" i="37" s="1"/>
  <c r="D1355" i="37"/>
  <c r="G1355" i="37"/>
  <c r="B1356" i="37"/>
  <c r="C1356" i="37"/>
  <c r="D1356" i="37"/>
  <c r="G1356" i="37"/>
  <c r="B1357" i="37"/>
  <c r="B1358" i="37"/>
  <c r="C1358" i="37"/>
  <c r="D1358" i="37"/>
  <c r="H1358" i="37" s="1"/>
  <c r="B1359" i="37"/>
  <c r="C1359" i="37"/>
  <c r="H1359" i="37" s="1"/>
  <c r="D1359" i="37"/>
  <c r="B1360" i="37"/>
  <c r="C1360" i="37"/>
  <c r="D1360" i="37"/>
  <c r="B1361" i="37"/>
  <c r="C1361" i="37"/>
  <c r="H1361" i="37" s="1"/>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H1374" i="37" s="1"/>
  <c r="D1374" i="37"/>
  <c r="G1374" i="37"/>
  <c r="B1375" i="37"/>
  <c r="C1375" i="37"/>
  <c r="H1375" i="37" s="1"/>
  <c r="D1375" i="37"/>
  <c r="G1375" i="37"/>
  <c r="B1376" i="37"/>
  <c r="B1377" i="37"/>
  <c r="C1377" i="37"/>
  <c r="D1377" i="37"/>
  <c r="H1377" i="37" s="1"/>
  <c r="B1378" i="37"/>
  <c r="C1378" i="37"/>
  <c r="D1378" i="37"/>
  <c r="B1379" i="37"/>
  <c r="C1379" i="37"/>
  <c r="D1379" i="37"/>
  <c r="H1379" i="37" s="1"/>
  <c r="B1380" i="37"/>
  <c r="C1380" i="37"/>
  <c r="H1380" i="37" s="1"/>
  <c r="D1380" i="37"/>
  <c r="B1381" i="37"/>
  <c r="B1382" i="37"/>
  <c r="C1382" i="37"/>
  <c r="H1382" i="37" s="1"/>
  <c r="D1382" i="37"/>
  <c r="G1382" i="37"/>
  <c r="B1383" i="37"/>
  <c r="C1383" i="37"/>
  <c r="D1383" i="37"/>
  <c r="G1383" i="37"/>
  <c r="B1384" i="37"/>
  <c r="C1384" i="37"/>
  <c r="H1384" i="37" s="1"/>
  <c r="D1384" i="37"/>
  <c r="G1384" i="37"/>
  <c r="B1385" i="37"/>
  <c r="C1385" i="37"/>
  <c r="H1385" i="37" s="1"/>
  <c r="D1385" i="37"/>
  <c r="G1385" i="37"/>
  <c r="B1386" i="37"/>
  <c r="C1386" i="37"/>
  <c r="H1386" i="37" s="1"/>
  <c r="D1386" i="37"/>
  <c r="G1386" i="37"/>
  <c r="B1387" i="37"/>
  <c r="C1387" i="37"/>
  <c r="D1387" i="37"/>
  <c r="G1387" i="37"/>
  <c r="B1388" i="37"/>
  <c r="C1388" i="37"/>
  <c r="H1388" i="37" s="1"/>
  <c r="D1388" i="37"/>
  <c r="G1388" i="37"/>
  <c r="B1389" i="37"/>
  <c r="B1390" i="37"/>
  <c r="G1390" i="37" s="1"/>
  <c r="C1390" i="37"/>
  <c r="D1390" i="37"/>
  <c r="H1390" i="37" s="1"/>
  <c r="B1391" i="37"/>
  <c r="G1391" i="37" s="1"/>
  <c r="C1391" i="37"/>
  <c r="D1391" i="37"/>
  <c r="B1392" i="37"/>
  <c r="G1392" i="37" s="1"/>
  <c r="C1392" i="37"/>
  <c r="D1392" i="37"/>
  <c r="B1393" i="37"/>
  <c r="G1393" i="37" s="1"/>
  <c r="C1393" i="37"/>
  <c r="D1393" i="37"/>
  <c r="B1394" i="37"/>
  <c r="G1394" i="37" s="1"/>
  <c r="C1394" i="37"/>
  <c r="D1394" i="37"/>
  <c r="H1394" i="37" s="1"/>
  <c r="B1395" i="37"/>
  <c r="G1395" i="37" s="1"/>
  <c r="C1395" i="37"/>
  <c r="D1395" i="37"/>
  <c r="B1396" i="37"/>
  <c r="B1397" i="37"/>
  <c r="B1398" i="37"/>
  <c r="G1398" i="37" s="1"/>
  <c r="C1398" i="37"/>
  <c r="D1398" i="37"/>
  <c r="B1399" i="37"/>
  <c r="C1399" i="37"/>
  <c r="D1399" i="37"/>
  <c r="B1400" i="37"/>
  <c r="B1401" i="37"/>
  <c r="C1401" i="37"/>
  <c r="H1401" i="37" s="1"/>
  <c r="D1401" i="37"/>
  <c r="B1402" i="37"/>
  <c r="C1402" i="37"/>
  <c r="D1402" i="37"/>
  <c r="H1402" i="37" s="1"/>
  <c r="B1403" i="37"/>
  <c r="C1403" i="37"/>
  <c r="D1403" i="37"/>
  <c r="B1404" i="37"/>
  <c r="B1405" i="37"/>
  <c r="C1405" i="37"/>
  <c r="H1405" i="37" s="1"/>
  <c r="D1405" i="37"/>
  <c r="G1405" i="37"/>
  <c r="B1406" i="37"/>
  <c r="C1406" i="37"/>
  <c r="H1406" i="37" s="1"/>
  <c r="D1406" i="37"/>
  <c r="G1406" i="37"/>
  <c r="B1407" i="37"/>
  <c r="C1407" i="37"/>
  <c r="H1407" i="37" s="1"/>
  <c r="D1407" i="37"/>
  <c r="G1407" i="37"/>
  <c r="B1408" i="37"/>
  <c r="C1408" i="37"/>
  <c r="D1408" i="37"/>
  <c r="G1408" i="37" s="1"/>
  <c r="B1409" i="37"/>
  <c r="C1409" i="37"/>
  <c r="H1409" i="37" s="1"/>
  <c r="D1409" i="37"/>
  <c r="G1409" i="37"/>
  <c r="B1410" i="37"/>
  <c r="C1410" i="37"/>
  <c r="H1410" i="37" s="1"/>
  <c r="D1410" i="37"/>
  <c r="G1410" i="37"/>
  <c r="B1411" i="37"/>
  <c r="B1412" i="37"/>
  <c r="B1413" i="37"/>
  <c r="C1413" i="37"/>
  <c r="H1413" i="37" s="1"/>
  <c r="D1413" i="37"/>
  <c r="G1413" i="37"/>
  <c r="B1414" i="37"/>
  <c r="C1414" i="37"/>
  <c r="D1414" i="37"/>
  <c r="G1414" i="37"/>
  <c r="B1415" i="37"/>
  <c r="C1415" i="37"/>
  <c r="H1415" i="37" s="1"/>
  <c r="D1415" i="37"/>
  <c r="G1415" i="37"/>
  <c r="B1416" i="37"/>
  <c r="C1416" i="37"/>
  <c r="H1416" i="37" s="1"/>
  <c r="D1416" i="37"/>
  <c r="G1416" i="37"/>
  <c r="B1417" i="37"/>
  <c r="C1417" i="37"/>
  <c r="H1417" i="37" s="1"/>
  <c r="D1417" i="37"/>
  <c r="G1417" i="37"/>
  <c r="B1418" i="37"/>
  <c r="C1418" i="37"/>
  <c r="D1418" i="37"/>
  <c r="G1418" i="37"/>
  <c r="B1419" i="37"/>
  <c r="C1419" i="37"/>
  <c r="H1419" i="37" s="1"/>
  <c r="D1419" i="37"/>
  <c r="G1419" i="37"/>
  <c r="B1420" i="37"/>
  <c r="C1420" i="37"/>
  <c r="H1420" i="37" s="1"/>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D1428" i="37"/>
  <c r="G1428" i="37"/>
  <c r="B1429" i="37"/>
  <c r="C1429" i="37"/>
  <c r="H1429" i="37" s="1"/>
  <c r="D1429" i="37"/>
  <c r="G1429" i="37"/>
  <c r="B1430" i="37"/>
  <c r="C1430" i="37"/>
  <c r="H1430" i="37" s="1"/>
  <c r="D1430" i="37"/>
  <c r="G1430" i="37"/>
  <c r="B1431" i="37"/>
  <c r="C1431" i="37"/>
  <c r="H1431" i="37" s="1"/>
  <c r="D1431" i="37"/>
  <c r="G1431" i="37"/>
  <c r="B1432" i="37"/>
  <c r="C1432" i="37"/>
  <c r="H1432" i="37" s="1"/>
  <c r="D1432" i="37"/>
  <c r="G1432" i="37"/>
  <c r="B1433" i="37"/>
  <c r="B1434" i="37"/>
  <c r="C1434" i="37"/>
  <c r="D1434" i="37"/>
  <c r="H1434" i="37" s="1"/>
  <c r="B1435" i="37"/>
  <c r="C1435" i="37"/>
  <c r="D1435" i="37"/>
  <c r="B1436" i="37"/>
  <c r="C1436" i="37"/>
  <c r="D1436" i="37"/>
  <c r="B1437" i="37"/>
  <c r="C1437" i="37"/>
  <c r="D1437" i="37"/>
  <c r="B1438" i="37"/>
  <c r="C1438" i="37"/>
  <c r="D1438" i="37"/>
  <c r="H1438" i="37" s="1"/>
  <c r="B1439" i="37"/>
  <c r="C1439" i="37"/>
  <c r="D1439" i="37"/>
  <c r="B1440" i="37"/>
  <c r="C1440" i="37"/>
  <c r="D1440" i="37"/>
  <c r="B1441" i="37"/>
  <c r="B1442" i="37"/>
  <c r="B1443" i="37"/>
  <c r="C1443" i="37"/>
  <c r="D1443" i="37"/>
  <c r="B1444" i="37"/>
  <c r="C1444" i="37"/>
  <c r="D1444" i="37"/>
  <c r="H1444" i="37" s="1"/>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H1467" i="37" s="1"/>
  <c r="D1467" i="37"/>
  <c r="B1468" i="37"/>
  <c r="C1468" i="37"/>
  <c r="B1469" i="37"/>
  <c r="B1470" i="37"/>
  <c r="C1470" i="37"/>
  <c r="B1471" i="37"/>
  <c r="B1472" i="37"/>
  <c r="C1472" i="37"/>
  <c r="H1472" i="37" s="1"/>
  <c r="B1473" i="37"/>
  <c r="C1473" i="37"/>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C1492" i="37"/>
  <c r="H1492" i="37" s="1"/>
  <c r="B1493" i="37"/>
  <c r="C1493" i="37"/>
  <c r="G1493" i="37" s="1"/>
  <c r="B1494" i="37"/>
  <c r="C1494" i="37"/>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B1507" i="37"/>
  <c r="C1507" i="37"/>
  <c r="B1508" i="37"/>
  <c r="C1508" i="37"/>
  <c r="H1508" i="37" s="1"/>
  <c r="B1509" i="37"/>
  <c r="C1509" i="37"/>
  <c r="B1510" i="37"/>
  <c r="B1511" i="37"/>
  <c r="B1512" i="37"/>
  <c r="G1512" i="37" s="1"/>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B1559" i="37"/>
  <c r="C1559" i="37"/>
  <c r="B1560" i="37"/>
  <c r="C1560" i="37"/>
  <c r="H1560" i="37" s="1"/>
  <c r="B1561" i="37"/>
  <c r="C1561" i="37"/>
  <c r="Q3" i="3"/>
  <c r="H1559" i="37"/>
  <c r="H1553" i="37"/>
  <c r="H1549" i="37"/>
  <c r="H1547" i="37"/>
  <c r="H1545" i="37"/>
  <c r="H1543" i="37"/>
  <c r="H1537" i="37"/>
  <c r="H1533" i="37"/>
  <c r="H1529" i="37"/>
  <c r="H1527" i="37"/>
  <c r="H1525" i="37"/>
  <c r="H1523" i="37"/>
  <c r="H1517" i="37"/>
  <c r="H1513" i="37"/>
  <c r="H1507" i="37"/>
  <c r="H1499" i="37"/>
  <c r="H1491" i="37"/>
  <c r="H1485" i="37"/>
  <c r="H1481" i="37"/>
  <c r="H1477" i="37"/>
  <c r="H1475" i="37"/>
  <c r="H1473" i="37"/>
  <c r="H1447" i="37"/>
  <c r="H1440" i="37"/>
  <c r="H1436" i="37"/>
  <c r="H1422" i="37"/>
  <c r="H1418" i="37"/>
  <c r="H1414" i="37"/>
  <c r="H1408" i="37"/>
  <c r="H1403" i="37"/>
  <c r="H1398" i="37"/>
  <c r="H1392" i="37"/>
  <c r="H1387" i="37"/>
  <c r="H1383" i="37"/>
  <c r="H1378" i="37"/>
  <c r="H1373" i="37"/>
  <c r="H1362" i="37"/>
  <c r="H1360" i="37"/>
  <c r="H1356" i="37"/>
  <c r="H1354" i="37"/>
  <c r="H1352" i="37"/>
  <c r="H1350" i="37"/>
  <c r="H1347" i="37"/>
  <c r="H1345" i="37"/>
  <c r="H1341" i="37"/>
  <c r="H1337" i="37"/>
  <c r="H1333" i="37"/>
  <c r="H1330" i="37"/>
  <c r="H1328" i="37"/>
  <c r="H1326" i="37"/>
  <c r="H1323" i="37"/>
  <c r="H1320" i="37"/>
  <c r="H1316" i="37"/>
  <c r="H1314" i="37"/>
  <c r="H1312" i="37"/>
  <c r="H1309" i="37"/>
  <c r="H1307"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5" i="37"/>
  <c r="H1124" i="37"/>
  <c r="H1123" i="37"/>
  <c r="H1122" i="37"/>
  <c r="H1121" i="37"/>
  <c r="H1120" i="37"/>
  <c r="H1118" i="37"/>
  <c r="H1117" i="37"/>
  <c r="H1115" i="37"/>
  <c r="H1114" i="37"/>
  <c r="H1113" i="37"/>
  <c r="H1111" i="37"/>
  <c r="H1110" i="37"/>
  <c r="H1109" i="37"/>
  <c r="H1108" i="37"/>
  <c r="H1107" i="37"/>
  <c r="H1106" i="37"/>
  <c r="H1102" i="37"/>
  <c r="H1100" i="37"/>
  <c r="H1098" i="37"/>
  <c r="H1095" i="37"/>
  <c r="H1093" i="37"/>
  <c r="H1091" i="37"/>
  <c r="H1087" i="37"/>
  <c r="H1085" i="37"/>
  <c r="H1083" i="37"/>
  <c r="H1081" i="37"/>
  <c r="H1079" i="37"/>
  <c r="H1077" i="37"/>
  <c r="H1073"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4" i="37"/>
  <c r="H1002" i="37"/>
  <c r="H999" i="37"/>
  <c r="H997" i="37"/>
  <c r="H994" i="37"/>
  <c r="H991" i="37"/>
  <c r="H988" i="37"/>
  <c r="H986"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G27" i="3"/>
  <c r="H27" i="3"/>
  <c r="G28" i="3"/>
  <c r="H28" i="3"/>
  <c r="E28" i="3" s="1"/>
  <c r="G29" i="3"/>
  <c r="H29" i="3"/>
  <c r="G31" i="3"/>
  <c r="H31" i="3"/>
  <c r="G32" i="3"/>
  <c r="H32" i="3"/>
  <c r="G33" i="3"/>
  <c r="H33" i="3"/>
  <c r="G34" i="3"/>
  <c r="H34" i="3"/>
  <c r="G35" i="3"/>
  <c r="H35" i="3"/>
  <c r="G36" i="3"/>
  <c r="H36" i="3"/>
  <c r="G37" i="3"/>
  <c r="H37" i="3"/>
  <c r="E37" i="3"/>
  <c r="B37" i="3" s="1"/>
  <c r="G38" i="3"/>
  <c r="H38" i="3"/>
  <c r="E38" i="3" s="1"/>
  <c r="B38" i="3" s="1"/>
  <c r="G39" i="3"/>
  <c r="H39" i="3"/>
  <c r="G40" i="3"/>
  <c r="H40" i="3"/>
  <c r="G41" i="3"/>
  <c r="H41" i="3"/>
  <c r="E41" i="3" s="1"/>
  <c r="B41" i="3" s="1"/>
  <c r="G42" i="3"/>
  <c r="H42" i="3"/>
  <c r="G43" i="3"/>
  <c r="H43" i="3"/>
  <c r="G44" i="3"/>
  <c r="H44" i="3"/>
  <c r="G45" i="3"/>
  <c r="H45" i="3"/>
  <c r="E45" i="3" s="1"/>
  <c r="B45" i="3" s="1"/>
  <c r="G46" i="3"/>
  <c r="H46" i="3"/>
  <c r="E46" i="3" s="1"/>
  <c r="G47" i="3"/>
  <c r="H47" i="3"/>
  <c r="G48" i="3"/>
  <c r="H48" i="3"/>
  <c r="G49" i="3"/>
  <c r="H49" i="3"/>
  <c r="E49" i="3" s="1"/>
  <c r="B49" i="3" s="1"/>
  <c r="G50" i="3"/>
  <c r="H50" i="3"/>
  <c r="G51" i="3"/>
  <c r="E51" i="3" s="1"/>
  <c r="B51" i="3" s="1"/>
  <c r="H51" i="3"/>
  <c r="G52" i="3"/>
  <c r="H52" i="3"/>
  <c r="G53" i="3"/>
  <c r="H53" i="3"/>
  <c r="E53" i="3"/>
  <c r="B53" i="3" s="1"/>
  <c r="G54" i="3"/>
  <c r="H54" i="3"/>
  <c r="E54" i="3" s="1"/>
  <c r="G55" i="3"/>
  <c r="H55" i="3"/>
  <c r="G56" i="3"/>
  <c r="H56" i="3"/>
  <c r="G57" i="3"/>
  <c r="H57" i="3"/>
  <c r="E57" i="3" s="1"/>
  <c r="B57" i="3" s="1"/>
  <c r="G58" i="3"/>
  <c r="H58" i="3"/>
  <c r="G59" i="3"/>
  <c r="E59" i="3" s="1"/>
  <c r="H59" i="3"/>
  <c r="G60" i="3"/>
  <c r="H60" i="3"/>
  <c r="G61" i="3"/>
  <c r="H61" i="3"/>
  <c r="E61" i="3"/>
  <c r="B61" i="3" s="1"/>
  <c r="G62" i="3"/>
  <c r="H62" i="3"/>
  <c r="E62" i="3" s="1"/>
  <c r="G63" i="3"/>
  <c r="H63" i="3"/>
  <c r="G64" i="3"/>
  <c r="H64" i="3"/>
  <c r="G65" i="3"/>
  <c r="H65" i="3"/>
  <c r="E65" i="3" s="1"/>
  <c r="B65" i="3" s="1"/>
  <c r="G66" i="3"/>
  <c r="H66" i="3"/>
  <c r="G67" i="3"/>
  <c r="E67" i="3" s="1"/>
  <c r="B67" i="3" s="1"/>
  <c r="H67" i="3"/>
  <c r="G68" i="3"/>
  <c r="H68" i="3"/>
  <c r="G69" i="3"/>
  <c r="H69" i="3"/>
  <c r="E69" i="3"/>
  <c r="B69" i="3" s="1"/>
  <c r="G70" i="3"/>
  <c r="H70" i="3"/>
  <c r="E70" i="3" s="1"/>
  <c r="G71" i="3"/>
  <c r="H71" i="3"/>
  <c r="G72" i="3"/>
  <c r="H72" i="3"/>
  <c r="G73" i="3"/>
  <c r="H73" i="3"/>
  <c r="E73" i="3" s="1"/>
  <c r="B73" i="3" s="1"/>
  <c r="G74" i="3"/>
  <c r="H74" i="3"/>
  <c r="G75" i="3"/>
  <c r="E75" i="3" s="1"/>
  <c r="H75" i="3"/>
  <c r="G76" i="3"/>
  <c r="H76" i="3"/>
  <c r="G77" i="3"/>
  <c r="H77" i="3"/>
  <c r="E77" i="3"/>
  <c r="B77" i="3" s="1"/>
  <c r="G78" i="3"/>
  <c r="H78" i="3"/>
  <c r="E78" i="3" s="1"/>
  <c r="G79" i="3"/>
  <c r="H79" i="3"/>
  <c r="G80" i="3"/>
  <c r="H80" i="3"/>
  <c r="G81" i="3"/>
  <c r="H81" i="3"/>
  <c r="E81" i="3" s="1"/>
  <c r="B81" i="3" s="1"/>
  <c r="G82" i="3"/>
  <c r="H82" i="3"/>
  <c r="G83" i="3"/>
  <c r="E83" i="3" s="1"/>
  <c r="B83" i="3" s="1"/>
  <c r="H83" i="3"/>
  <c r="G84" i="3"/>
  <c r="H84" i="3"/>
  <c r="G85" i="3"/>
  <c r="H85" i="3"/>
  <c r="E85" i="3"/>
  <c r="B85" i="3" s="1"/>
  <c r="G86" i="3"/>
  <c r="H86" i="3"/>
  <c r="E86" i="3" s="1"/>
  <c r="G87" i="3"/>
  <c r="H87" i="3"/>
  <c r="G88" i="3"/>
  <c r="H88" i="3"/>
  <c r="G89" i="3"/>
  <c r="H89" i="3"/>
  <c r="E89" i="3" s="1"/>
  <c r="B89" i="3" s="1"/>
  <c r="G90" i="3"/>
  <c r="H90" i="3"/>
  <c r="G91" i="3"/>
  <c r="E91" i="3" s="1"/>
  <c r="H91" i="3"/>
  <c r="G92" i="3"/>
  <c r="H92" i="3"/>
  <c r="G93" i="3"/>
  <c r="H93" i="3"/>
  <c r="E93" i="3"/>
  <c r="B93" i="3" s="1"/>
  <c r="G94" i="3"/>
  <c r="H94" i="3"/>
  <c r="E94" i="3" s="1"/>
  <c r="G95" i="3"/>
  <c r="H95" i="3"/>
  <c r="G96" i="3"/>
  <c r="H96" i="3"/>
  <c r="G97" i="3"/>
  <c r="H97" i="3"/>
  <c r="E97" i="3" s="1"/>
  <c r="B97" i="3" s="1"/>
  <c r="G98" i="3"/>
  <c r="H98" i="3"/>
  <c r="G99" i="3"/>
  <c r="E99" i="3" s="1"/>
  <c r="B99" i="3" s="1"/>
  <c r="H99" i="3"/>
  <c r="G100" i="3"/>
  <c r="H100" i="3"/>
  <c r="G101" i="3"/>
  <c r="H101" i="3"/>
  <c r="E101" i="3"/>
  <c r="B101" i="3" s="1"/>
  <c r="G102" i="3"/>
  <c r="H102" i="3"/>
  <c r="E102" i="3" s="1"/>
  <c r="G103" i="3"/>
  <c r="H103" i="3"/>
  <c r="G104" i="3"/>
  <c r="H104" i="3"/>
  <c r="G105" i="3"/>
  <c r="H105" i="3"/>
  <c r="E105" i="3" s="1"/>
  <c r="B105" i="3" s="1"/>
  <c r="G106" i="3"/>
  <c r="H106" i="3"/>
  <c r="G107" i="3"/>
  <c r="E107" i="3" s="1"/>
  <c r="H107" i="3"/>
  <c r="G108" i="3"/>
  <c r="H108" i="3"/>
  <c r="G109" i="3"/>
  <c r="H109" i="3"/>
  <c r="E109" i="3"/>
  <c r="B109" i="3" s="1"/>
  <c r="G110" i="3"/>
  <c r="H110" i="3"/>
  <c r="E110" i="3" s="1"/>
  <c r="G111" i="3"/>
  <c r="H111" i="3"/>
  <c r="G112" i="3"/>
  <c r="H112" i="3"/>
  <c r="G113" i="3"/>
  <c r="H113" i="3"/>
  <c r="E113" i="3" s="1"/>
  <c r="B113" i="3" s="1"/>
  <c r="G114" i="3"/>
  <c r="H114" i="3"/>
  <c r="G115" i="3"/>
  <c r="E115" i="3" s="1"/>
  <c r="H115" i="3"/>
  <c r="G116" i="3"/>
  <c r="H116" i="3"/>
  <c r="G117" i="3"/>
  <c r="H117" i="3"/>
  <c r="E117" i="3"/>
  <c r="B117" i="3" s="1"/>
  <c r="G118" i="3"/>
  <c r="H118" i="3"/>
  <c r="E118" i="3" s="1"/>
  <c r="B118" i="3" s="1"/>
  <c r="G119" i="3"/>
  <c r="H119" i="3"/>
  <c r="G120" i="3"/>
  <c r="H120" i="3"/>
  <c r="G121" i="3"/>
  <c r="H121" i="3"/>
  <c r="E121" i="3" s="1"/>
  <c r="B121" i="3" s="1"/>
  <c r="G122" i="3"/>
  <c r="H122" i="3"/>
  <c r="G123" i="3"/>
  <c r="E123" i="3" s="1"/>
  <c r="H123" i="3"/>
  <c r="G124" i="3"/>
  <c r="H124" i="3"/>
  <c r="G125" i="3"/>
  <c r="H125" i="3"/>
  <c r="E125" i="3"/>
  <c r="B125" i="3" s="1"/>
  <c r="G126" i="3"/>
  <c r="H126" i="3"/>
  <c r="E126" i="3" s="1"/>
  <c r="G127" i="3"/>
  <c r="H127" i="3"/>
  <c r="G128" i="3"/>
  <c r="H128" i="3"/>
  <c r="G129" i="3"/>
  <c r="H129" i="3"/>
  <c r="E129" i="3" s="1"/>
  <c r="B129" i="3" s="1"/>
  <c r="G130" i="3"/>
  <c r="H130" i="3"/>
  <c r="G131" i="3"/>
  <c r="E131" i="3" s="1"/>
  <c r="B131" i="3" s="1"/>
  <c r="H131" i="3"/>
  <c r="G132" i="3"/>
  <c r="H132" i="3"/>
  <c r="G133" i="3"/>
  <c r="H133" i="3"/>
  <c r="E133" i="3"/>
  <c r="B133" i="3" s="1"/>
  <c r="G134" i="3"/>
  <c r="H134" i="3"/>
  <c r="E134" i="3" s="1"/>
  <c r="G135" i="3"/>
  <c r="H135" i="3"/>
  <c r="G136" i="3"/>
  <c r="H136" i="3"/>
  <c r="G137" i="3"/>
  <c r="H137" i="3"/>
  <c r="E137" i="3" s="1"/>
  <c r="B137" i="3" s="1"/>
  <c r="G138" i="3"/>
  <c r="H138" i="3"/>
  <c r="G140" i="3"/>
  <c r="H140" i="3"/>
  <c r="G141" i="3"/>
  <c r="H141" i="3"/>
  <c r="E141" i="3"/>
  <c r="B141" i="3" s="1"/>
  <c r="G142" i="3"/>
  <c r="H142" i="3"/>
  <c r="E142" i="3" s="1"/>
  <c r="G143" i="3"/>
  <c r="H143" i="3"/>
  <c r="G144" i="3"/>
  <c r="H144" i="3"/>
  <c r="G145" i="3"/>
  <c r="H145" i="3"/>
  <c r="E145" i="3" s="1"/>
  <c r="B145" i="3" s="1"/>
  <c r="G146" i="3"/>
  <c r="H146" i="3"/>
  <c r="G147" i="3"/>
  <c r="E147" i="3" s="1"/>
  <c r="B147" i="3" s="1"/>
  <c r="H147" i="3"/>
  <c r="G148" i="3"/>
  <c r="H148" i="3"/>
  <c r="G149" i="3"/>
  <c r="H149" i="3"/>
  <c r="E149" i="3"/>
  <c r="B149" i="3" s="1"/>
  <c r="G150" i="3"/>
  <c r="H150" i="3"/>
  <c r="E150" i="3" s="1"/>
  <c r="B150" i="3" s="1"/>
  <c r="G151" i="3"/>
  <c r="H151" i="3"/>
  <c r="G152" i="3"/>
  <c r="H152" i="3"/>
  <c r="G153" i="3"/>
  <c r="H153" i="3"/>
  <c r="E153" i="3" s="1"/>
  <c r="B153" i="3" s="1"/>
  <c r="G154" i="3"/>
  <c r="H154" i="3"/>
  <c r="G155" i="3"/>
  <c r="E155" i="3" s="1"/>
  <c r="B155" i="3" s="1"/>
  <c r="H155" i="3"/>
  <c r="G156" i="3"/>
  <c r="H156" i="3"/>
  <c r="T158" i="3"/>
  <c r="G162" i="3"/>
  <c r="E162" i="3"/>
  <c r="G164" i="3"/>
  <c r="E164" i="3" s="1"/>
  <c r="G166" i="3"/>
  <c r="E166" i="3" s="1"/>
  <c r="B166" i="3" s="1"/>
  <c r="G212" i="3"/>
  <c r="H212" i="3"/>
  <c r="G260" i="3"/>
  <c r="H260" i="3"/>
  <c r="G263" i="3"/>
  <c r="H263" i="3"/>
  <c r="G264" i="3"/>
  <c r="H264" i="3"/>
  <c r="G265" i="3"/>
  <c r="H265" i="3"/>
  <c r="G268" i="3"/>
  <c r="H268" i="3"/>
  <c r="E268" i="3"/>
  <c r="G269" i="3"/>
  <c r="H269" i="3"/>
  <c r="E269" i="3" s="1"/>
  <c r="B269" i="3" s="1"/>
  <c r="G270" i="3"/>
  <c r="H270" i="3"/>
  <c r="G271" i="3"/>
  <c r="H271" i="3"/>
  <c r="G272" i="3"/>
  <c r="H272" i="3"/>
  <c r="E272" i="3" s="1"/>
  <c r="B272" i="3" s="1"/>
  <c r="G273" i="3"/>
  <c r="H273" i="3"/>
  <c r="G274" i="3"/>
  <c r="E274" i="3" s="1"/>
  <c r="H274" i="3"/>
  <c r="G275" i="3"/>
  <c r="E275" i="3" s="1"/>
  <c r="H275" i="3"/>
  <c r="G276" i="3"/>
  <c r="H276" i="3"/>
  <c r="E276" i="3"/>
  <c r="G277" i="3"/>
  <c r="H277" i="3"/>
  <c r="E277" i="3" s="1"/>
  <c r="G278" i="3"/>
  <c r="E278" i="3" s="1"/>
  <c r="G279" i="3"/>
  <c r="H279" i="3"/>
  <c r="G280" i="3"/>
  <c r="H280" i="3"/>
  <c r="E280" i="3"/>
  <c r="B280" i="3" s="1"/>
  <c r="G283" i="3"/>
  <c r="H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7" i="3" s="1"/>
  <c r="F298" i="3"/>
  <c r="F295" i="3"/>
  <c r="F294" i="3"/>
  <c r="F293" i="3"/>
  <c r="F291" i="3"/>
  <c r="F290" i="3"/>
  <c r="F288" i="3" s="1"/>
  <c r="F289" i="3"/>
  <c r="F287" i="3"/>
  <c r="F286" i="3"/>
  <c r="F285" i="3"/>
  <c r="F284" i="3"/>
  <c r="F283" i="3"/>
  <c r="F282" i="3"/>
  <c r="F281" i="3"/>
  <c r="F280" i="3"/>
  <c r="F279" i="3"/>
  <c r="F278" i="3"/>
  <c r="F277" i="3"/>
  <c r="F276" i="3"/>
  <c r="F275" i="3"/>
  <c r="B275" i="3"/>
  <c r="F274" i="3"/>
  <c r="B274" i="3"/>
  <c r="F273" i="3"/>
  <c r="F272" i="3"/>
  <c r="F271" i="3"/>
  <c r="F270" i="3"/>
  <c r="F269" i="3"/>
  <c r="F268" i="3"/>
  <c r="F267" i="3"/>
  <c r="F266" i="3"/>
  <c r="F265" i="3"/>
  <c r="F264" i="3"/>
  <c r="F263" i="3"/>
  <c r="F262" i="3"/>
  <c r="L260" i="3"/>
  <c r="F260" i="3"/>
  <c r="L258" i="3"/>
  <c r="M258" i="3"/>
  <c r="F258" i="3" s="1"/>
  <c r="B258" i="3" s="1"/>
  <c r="L257" i="3"/>
  <c r="M257" i="3"/>
  <c r="L256" i="3"/>
  <c r="M256" i="3"/>
  <c r="L255" i="3"/>
  <c r="M255" i="3"/>
  <c r="F255" i="3" s="1"/>
  <c r="B255" i="3" s="1"/>
  <c r="L254" i="3"/>
  <c r="M254" i="3"/>
  <c r="L253" i="3"/>
  <c r="F253" i="3" s="1"/>
  <c r="B253" i="3" s="1"/>
  <c r="M253" i="3"/>
  <c r="L252" i="3"/>
  <c r="F252" i="3" s="1"/>
  <c r="B252" i="3" s="1"/>
  <c r="M252" i="3"/>
  <c r="L251" i="3"/>
  <c r="M251" i="3"/>
  <c r="F251" i="3"/>
  <c r="B251" i="3" s="1"/>
  <c r="L250" i="3"/>
  <c r="M250" i="3"/>
  <c r="F250" i="3" s="1"/>
  <c r="B250" i="3" s="1"/>
  <c r="L249" i="3"/>
  <c r="M249" i="3"/>
  <c r="L248" i="3"/>
  <c r="M248" i="3"/>
  <c r="L247" i="3"/>
  <c r="M247" i="3"/>
  <c r="F247" i="3" s="1"/>
  <c r="B247" i="3" s="1"/>
  <c r="L246" i="3"/>
  <c r="M246" i="3"/>
  <c r="L245" i="3"/>
  <c r="F245" i="3" s="1"/>
  <c r="B245" i="3" s="1"/>
  <c r="M245" i="3"/>
  <c r="L244" i="3"/>
  <c r="F244" i="3" s="1"/>
  <c r="B244" i="3" s="1"/>
  <c r="M244" i="3"/>
  <c r="L243" i="3"/>
  <c r="M243" i="3"/>
  <c r="F243" i="3"/>
  <c r="B243" i="3" s="1"/>
  <c r="L242" i="3"/>
  <c r="M242" i="3"/>
  <c r="F242" i="3" s="1"/>
  <c r="B242" i="3" s="1"/>
  <c r="L241" i="3"/>
  <c r="M241" i="3"/>
  <c r="L240" i="3"/>
  <c r="M240" i="3"/>
  <c r="L239" i="3"/>
  <c r="M239" i="3"/>
  <c r="F239" i="3" s="1"/>
  <c r="B239" i="3" s="1"/>
  <c r="L238" i="3"/>
  <c r="M238" i="3"/>
  <c r="L237" i="3"/>
  <c r="F237" i="3" s="1"/>
  <c r="B237" i="3" s="1"/>
  <c r="M237" i="3"/>
  <c r="L236" i="3"/>
  <c r="F236" i="3" s="1"/>
  <c r="B236" i="3" s="1"/>
  <c r="M236" i="3"/>
  <c r="L235" i="3"/>
  <c r="M235" i="3"/>
  <c r="F235" i="3"/>
  <c r="B235" i="3" s="1"/>
  <c r="L234" i="3"/>
  <c r="M234" i="3"/>
  <c r="F234" i="3" s="1"/>
  <c r="B234" i="3" s="1"/>
  <c r="L233" i="3"/>
  <c r="M233" i="3"/>
  <c r="L232" i="3"/>
  <c r="M232" i="3"/>
  <c r="L231" i="3"/>
  <c r="M231" i="3"/>
  <c r="F231" i="3" s="1"/>
  <c r="B231" i="3" s="1"/>
  <c r="L230" i="3"/>
  <c r="M230" i="3"/>
  <c r="F230" i="3" s="1"/>
  <c r="B230" i="3" s="1"/>
  <c r="L229" i="3"/>
  <c r="M229" i="3"/>
  <c r="L228" i="3"/>
  <c r="M228" i="3"/>
  <c r="L227" i="3"/>
  <c r="M227" i="3"/>
  <c r="L226" i="3"/>
  <c r="M226" i="3"/>
  <c r="F226" i="3"/>
  <c r="B226" i="3" s="1"/>
  <c r="L225" i="3"/>
  <c r="M225" i="3"/>
  <c r="L224" i="3"/>
  <c r="M224" i="3"/>
  <c r="L223" i="3"/>
  <c r="M223" i="3"/>
  <c r="F223" i="3" s="1"/>
  <c r="B223" i="3" s="1"/>
  <c r="L222" i="3"/>
  <c r="M222" i="3"/>
  <c r="F222" i="3" s="1"/>
  <c r="B222" i="3" s="1"/>
  <c r="L221" i="3"/>
  <c r="M221" i="3"/>
  <c r="L220" i="3"/>
  <c r="M220" i="3"/>
  <c r="L219" i="3"/>
  <c r="M219" i="3"/>
  <c r="L218" i="3"/>
  <c r="M218" i="3"/>
  <c r="F218" i="3"/>
  <c r="B218" i="3" s="1"/>
  <c r="L217" i="3"/>
  <c r="M217" i="3"/>
  <c r="L216" i="3"/>
  <c r="M216" i="3"/>
  <c r="L215" i="3"/>
  <c r="M215" i="3"/>
  <c r="F215" i="3" s="1"/>
  <c r="B215" i="3" s="1"/>
  <c r="L214" i="3"/>
  <c r="M214" i="3"/>
  <c r="F214" i="3" s="1"/>
  <c r="B214" i="3" s="1"/>
  <c r="L213" i="3"/>
  <c r="M213" i="3"/>
  <c r="F212" i="3"/>
  <c r="L210" i="3"/>
  <c r="M210" i="3"/>
  <c r="L209" i="3"/>
  <c r="F209" i="3" s="1"/>
  <c r="B209" i="3" s="1"/>
  <c r="L208" i="3"/>
  <c r="F208" i="3"/>
  <c r="B208" i="3" s="1"/>
  <c r="L207" i="3"/>
  <c r="M207" i="3"/>
  <c r="L206" i="3"/>
  <c r="M206" i="3"/>
  <c r="L205" i="3"/>
  <c r="M205" i="3"/>
  <c r="L204" i="3"/>
  <c r="M204" i="3"/>
  <c r="F204" i="3" s="1"/>
  <c r="B204" i="3" s="1"/>
  <c r="L203" i="3"/>
  <c r="M203" i="3"/>
  <c r="L202" i="3"/>
  <c r="M202" i="3"/>
  <c r="L201" i="3"/>
  <c r="M201" i="3"/>
  <c r="L200" i="3"/>
  <c r="M200" i="3"/>
  <c r="F200" i="3"/>
  <c r="B200" i="3" s="1"/>
  <c r="L199" i="3"/>
  <c r="M199" i="3"/>
  <c r="B164" i="3"/>
  <c r="B162" i="3"/>
  <c r="B142" i="3"/>
  <c r="B134" i="3"/>
  <c r="B126" i="3"/>
  <c r="B123" i="3"/>
  <c r="B115" i="3"/>
  <c r="B110" i="3"/>
  <c r="B107" i="3"/>
  <c r="B102" i="3"/>
  <c r="B94" i="3"/>
  <c r="B91" i="3"/>
  <c r="B86" i="3"/>
  <c r="B78" i="3"/>
  <c r="B75" i="3"/>
  <c r="B70" i="3"/>
  <c r="B62" i="3"/>
  <c r="B59" i="3"/>
  <c r="B54" i="3"/>
  <c r="B46" i="3"/>
  <c r="B28" i="3"/>
  <c r="B26" i="3"/>
  <c r="L7" i="3"/>
  <c r="F7" i="3" s="1"/>
  <c r="F4" i="3" s="1"/>
  <c r="F261" i="3"/>
  <c r="F292"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F488" i="1" s="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02" i="1"/>
  <c r="C291" i="37" s="1"/>
  <c r="D315" i="1"/>
  <c r="C304" i="37" s="1"/>
  <c r="D320" i="1"/>
  <c r="C309" i="37" s="1"/>
  <c r="D329" i="1"/>
  <c r="C318" i="37" s="1"/>
  <c r="D334" i="1"/>
  <c r="C323" i="37" s="1"/>
  <c r="D339" i="1"/>
  <c r="C328" i="37" s="1"/>
  <c r="D342" i="1"/>
  <c r="C331" i="37" s="1"/>
  <c r="D348" i="1"/>
  <c r="C337" i="37" s="1"/>
  <c r="D347" i="1"/>
  <c r="C336" i="37" s="1"/>
  <c r="D351" i="1"/>
  <c r="C340" i="37" s="1"/>
  <c r="D420" i="1"/>
  <c r="C409" i="37" s="1"/>
  <c r="D419" i="1"/>
  <c r="C408" i="37" s="1"/>
  <c r="D647" i="1"/>
  <c r="C635"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8" i="1"/>
  <c r="F607" i="1"/>
  <c r="F605" i="1"/>
  <c r="F604" i="1"/>
  <c r="F603" i="1"/>
  <c r="F602" i="1"/>
  <c r="F601" i="1"/>
  <c r="F600" i="1"/>
  <c r="F599" i="1"/>
  <c r="F598" i="1"/>
  <c r="F597" i="1"/>
  <c r="F595" i="1"/>
  <c r="F594" i="1"/>
  <c r="F592" i="1"/>
  <c r="F591" i="1"/>
  <c r="F590"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6" i="1"/>
  <c r="F485" i="1"/>
  <c r="F484" i="1"/>
  <c r="F483" i="1"/>
  <c r="F482" i="1"/>
  <c r="F480" i="1"/>
  <c r="F479" i="1"/>
  <c r="F478" i="1"/>
  <c r="F477" i="1"/>
  <c r="F476" i="1"/>
  <c r="F474" i="1"/>
  <c r="F473" i="1"/>
  <c r="F471" i="1"/>
  <c r="F470" i="1"/>
  <c r="F469" i="1"/>
  <c r="F468" i="1"/>
  <c r="F467"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14" i="1"/>
  <c r="F413" i="1"/>
  <c r="F412" i="1"/>
  <c r="F409" i="1"/>
  <c r="F408" i="1"/>
  <c r="F407" i="1"/>
  <c r="F406" i="1"/>
  <c r="F404" i="1"/>
  <c r="F402" i="1"/>
  <c r="F401" i="1"/>
  <c r="F398" i="1"/>
  <c r="F397" i="1"/>
  <c r="F396" i="1"/>
  <c r="F395"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6" i="1"/>
  <c r="F265" i="1"/>
  <c r="F264" i="1"/>
  <c r="F262" i="1"/>
  <c r="F261" i="1"/>
  <c r="F260" i="1"/>
  <c r="F259" i="1"/>
  <c r="F251" i="1"/>
  <c r="F250" i="1"/>
  <c r="F246" i="1"/>
  <c r="F244" i="1"/>
  <c r="F243" i="1"/>
  <c r="F241" i="1"/>
  <c r="F240" i="1"/>
  <c r="F239" i="1"/>
  <c r="F238" i="1"/>
  <c r="F237"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7" i="1"/>
  <c r="F76" i="1"/>
  <c r="F75" i="1"/>
  <c r="F73" i="1"/>
  <c r="F72" i="1"/>
  <c r="F71" i="1"/>
  <c r="F70" i="1"/>
  <c r="F69" i="1"/>
  <c r="F68" i="1"/>
  <c r="F67" i="1"/>
  <c r="F66" i="1"/>
  <c r="F65" i="1"/>
  <c r="F64" i="1"/>
  <c r="F63" i="1"/>
  <c r="F62" i="1"/>
  <c r="F61" i="1"/>
  <c r="F59" i="1"/>
  <c r="F58" i="1"/>
  <c r="F57" i="1"/>
  <c r="F55" i="1"/>
  <c r="F54" i="1"/>
  <c r="F53" i="1"/>
  <c r="F52"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114" i="36"/>
  <c r="F13" i="36"/>
  <c r="F73" i="36"/>
  <c r="F247" i="27" l="1"/>
  <c r="G1131" i="37"/>
  <c r="E43" i="3"/>
  <c r="B43" i="3" s="1"/>
  <c r="E30" i="3"/>
  <c r="B30" i="3" s="1"/>
  <c r="E260" i="3"/>
  <c r="E141" i="1"/>
  <c r="D131" i="37" s="1"/>
  <c r="E35" i="3"/>
  <c r="B35" i="3" s="1"/>
  <c r="G1142" i="37"/>
  <c r="K59" i="42"/>
  <c r="G1399" i="37"/>
  <c r="E264" i="3"/>
  <c r="E283" i="3"/>
  <c r="B283" i="3" s="1"/>
  <c r="G1021" i="37"/>
  <c r="F51" i="27"/>
  <c r="H995" i="37"/>
  <c r="H993" i="37"/>
  <c r="B264" i="3"/>
  <c r="H5" i="3"/>
  <c r="G5" i="3"/>
  <c r="E257" i="1"/>
  <c r="D247" i="37" s="1"/>
  <c r="F97" i="36"/>
  <c r="F29" i="36"/>
  <c r="F43" i="36"/>
  <c r="F50" i="36"/>
  <c r="F61" i="36"/>
  <c r="F82" i="36"/>
  <c r="F106" i="36"/>
  <c r="F122" i="36"/>
  <c r="F137" i="36"/>
  <c r="F51" i="1"/>
  <c r="F80" i="1"/>
  <c r="F94" i="1"/>
  <c r="F138" i="1"/>
  <c r="F161" i="1"/>
  <c r="F167" i="1"/>
  <c r="F196" i="1"/>
  <c r="F223" i="1"/>
  <c r="F236" i="1"/>
  <c r="F242" i="1"/>
  <c r="F249" i="1"/>
  <c r="F269" i="1"/>
  <c r="F302" i="1"/>
  <c r="F320" i="1"/>
  <c r="F334" i="1"/>
  <c r="F381" i="1"/>
  <c r="F400" i="1"/>
  <c r="F405" i="1"/>
  <c r="F420" i="1"/>
  <c r="F450" i="1"/>
  <c r="F466" i="1"/>
  <c r="F472" i="1"/>
  <c r="F481" i="1"/>
  <c r="F593" i="1"/>
  <c r="F615" i="1"/>
  <c r="F635" i="1"/>
  <c r="D518" i="1"/>
  <c r="C506" i="37" s="1"/>
  <c r="D583" i="1"/>
  <c r="C571" i="37" s="1"/>
  <c r="D18" i="27"/>
  <c r="C983" i="37" s="1"/>
  <c r="D92" i="27"/>
  <c r="C1057" i="37" s="1"/>
  <c r="E175" i="27"/>
  <c r="H284" i="3" s="1"/>
  <c r="F188" i="27"/>
  <c r="D203" i="27"/>
  <c r="C1168" i="37" s="1"/>
  <c r="F221" i="27"/>
  <c r="F231" i="27"/>
  <c r="E235" i="27"/>
  <c r="D1200" i="37" s="1"/>
  <c r="F236" i="27"/>
  <c r="D13" i="30"/>
  <c r="C1469" i="37" s="1"/>
  <c r="H1469" i="37" s="1"/>
  <c r="F201" i="3"/>
  <c r="B201" i="3" s="1"/>
  <c r="F210" i="3"/>
  <c r="B210" i="3" s="1"/>
  <c r="F219" i="3"/>
  <c r="B219" i="3" s="1"/>
  <c r="F227" i="3"/>
  <c r="B227" i="3" s="1"/>
  <c r="F238" i="3"/>
  <c r="B238" i="3" s="1"/>
  <c r="F240" i="3"/>
  <c r="B240" i="3" s="1"/>
  <c r="F241" i="3"/>
  <c r="B241" i="3" s="1"/>
  <c r="F246" i="3"/>
  <c r="B246" i="3" s="1"/>
  <c r="F248" i="3"/>
  <c r="B248" i="3" s="1"/>
  <c r="F249" i="3"/>
  <c r="B249" i="3" s="1"/>
  <c r="F254" i="3"/>
  <c r="B254" i="3" s="1"/>
  <c r="F256" i="3"/>
  <c r="B256" i="3" s="1"/>
  <c r="F257" i="3"/>
  <c r="B257" i="3" s="1"/>
  <c r="E285" i="3"/>
  <c r="B285" i="3" s="1"/>
  <c r="E279" i="3"/>
  <c r="B279" i="3" s="1"/>
  <c r="E273" i="3"/>
  <c r="B273" i="3" s="1"/>
  <c r="E270" i="3"/>
  <c r="E265" i="3"/>
  <c r="E263" i="3"/>
  <c r="B263" i="3" s="1"/>
  <c r="E154" i="3"/>
  <c r="B154" i="3" s="1"/>
  <c r="E152" i="3"/>
  <c r="B152" i="3" s="1"/>
  <c r="E151" i="3"/>
  <c r="B151" i="3" s="1"/>
  <c r="G1444" i="37"/>
  <c r="I1444" i="37" s="1"/>
  <c r="G1440" i="37"/>
  <c r="I1440" i="37" s="1"/>
  <c r="G1438" i="37"/>
  <c r="I1438" i="37" s="1"/>
  <c r="G1436" i="37"/>
  <c r="I1436" i="37" s="1"/>
  <c r="G1434" i="37"/>
  <c r="I1434" i="37" s="1"/>
  <c r="I1432" i="37"/>
  <c r="I1430" i="37"/>
  <c r="I1428" i="37"/>
  <c r="G1402" i="37"/>
  <c r="G1379" i="37"/>
  <c r="G1377" i="37"/>
  <c r="G1346" i="37"/>
  <c r="G1344" i="37"/>
  <c r="G1324" i="37"/>
  <c r="G1322" i="37"/>
  <c r="G1308" i="37"/>
  <c r="G1306" i="37"/>
  <c r="G1218" i="37"/>
  <c r="G1216" i="37"/>
  <c r="G1214" i="37"/>
  <c r="G1103" i="37"/>
  <c r="G1101" i="37"/>
  <c r="G1099" i="37"/>
  <c r="G1097" i="37"/>
  <c r="G1095" i="37"/>
  <c r="G1093" i="37"/>
  <c r="G1091" i="37"/>
  <c r="G1087" i="37"/>
  <c r="G1085" i="37"/>
  <c r="G1083" i="37"/>
  <c r="G1081" i="37"/>
  <c r="G1079" i="37"/>
  <c r="G1077" i="37"/>
  <c r="G1005" i="37"/>
  <c r="G1003" i="37"/>
  <c r="G1001" i="37"/>
  <c r="G989" i="37"/>
  <c r="G987" i="37"/>
  <c r="G985" i="37"/>
  <c r="G981" i="37"/>
  <c r="E146" i="3"/>
  <c r="B146" i="3" s="1"/>
  <c r="E144" i="3"/>
  <c r="B144" i="3" s="1"/>
  <c r="E143" i="3"/>
  <c r="B143" i="3" s="1"/>
  <c r="E138" i="3"/>
  <c r="B138" i="3" s="1"/>
  <c r="E136" i="3"/>
  <c r="B136" i="3" s="1"/>
  <c r="E135" i="3"/>
  <c r="B135" i="3" s="1"/>
  <c r="E130" i="3"/>
  <c r="B130" i="3" s="1"/>
  <c r="E128" i="3"/>
  <c r="B128" i="3" s="1"/>
  <c r="E127" i="3"/>
  <c r="B127" i="3" s="1"/>
  <c r="E122" i="3"/>
  <c r="B122" i="3" s="1"/>
  <c r="E120" i="3"/>
  <c r="B120" i="3" s="1"/>
  <c r="E119" i="3"/>
  <c r="B119" i="3" s="1"/>
  <c r="E114" i="3"/>
  <c r="B114" i="3" s="1"/>
  <c r="E112" i="3"/>
  <c r="B112" i="3" s="1"/>
  <c r="E111" i="3"/>
  <c r="B111" i="3" s="1"/>
  <c r="E106" i="3"/>
  <c r="B106" i="3" s="1"/>
  <c r="E104" i="3"/>
  <c r="B104" i="3" s="1"/>
  <c r="E103" i="3"/>
  <c r="B103" i="3" s="1"/>
  <c r="E98" i="3"/>
  <c r="B98" i="3" s="1"/>
  <c r="E96" i="3"/>
  <c r="B96" i="3" s="1"/>
  <c r="E95" i="3"/>
  <c r="B95" i="3" s="1"/>
  <c r="E90" i="3"/>
  <c r="B90" i="3" s="1"/>
  <c r="E88" i="3"/>
  <c r="B88" i="3" s="1"/>
  <c r="E87" i="3"/>
  <c r="B87" i="3" s="1"/>
  <c r="E82" i="3"/>
  <c r="B82" i="3" s="1"/>
  <c r="E79" i="3"/>
  <c r="B79" i="3" s="1"/>
  <c r="E74" i="3"/>
  <c r="B74" i="3" s="1"/>
  <c r="E71" i="3"/>
  <c r="B71" i="3" s="1"/>
  <c r="E66" i="3"/>
  <c r="B66" i="3" s="1"/>
  <c r="E63" i="3"/>
  <c r="B63" i="3" s="1"/>
  <c r="E58" i="3"/>
  <c r="B58" i="3" s="1"/>
  <c r="E55" i="3"/>
  <c r="B55" i="3" s="1"/>
  <c r="E50" i="3"/>
  <c r="B50" i="3" s="1"/>
  <c r="E47" i="3"/>
  <c r="B47" i="3" s="1"/>
  <c r="E39" i="3"/>
  <c r="B39" i="3" s="1"/>
  <c r="E34" i="3"/>
  <c r="B34" i="3" s="1"/>
  <c r="E29" i="3"/>
  <c r="B29" i="3" s="1"/>
  <c r="H1075" i="37"/>
  <c r="H1339" i="37"/>
  <c r="H1367" i="37"/>
  <c r="H1489" i="37"/>
  <c r="H1493" i="37"/>
  <c r="G1561" i="37"/>
  <c r="G1558" i="37"/>
  <c r="G1509" i="37"/>
  <c r="G1506" i="37"/>
  <c r="G1494" i="37"/>
  <c r="G1492" i="37"/>
  <c r="G1491" i="37"/>
  <c r="G1473" i="37"/>
  <c r="H1465" i="37"/>
  <c r="H1445" i="37"/>
  <c r="H1443" i="37"/>
  <c r="G1443" i="37"/>
  <c r="I1443" i="37" s="1"/>
  <c r="H1439" i="37"/>
  <c r="G1439" i="37"/>
  <c r="I1439" i="37" s="1"/>
  <c r="H1437" i="37"/>
  <c r="G1437" i="37"/>
  <c r="H1435" i="37"/>
  <c r="G1435" i="37"/>
  <c r="I1435" i="37" s="1"/>
  <c r="G1403" i="37"/>
  <c r="G1401" i="37"/>
  <c r="H1399" i="37"/>
  <c r="H1395" i="37"/>
  <c r="H1393" i="37"/>
  <c r="H1391" i="37"/>
  <c r="G1380" i="37"/>
  <c r="G1378" i="37"/>
  <c r="G1347" i="37"/>
  <c r="G1345" i="37"/>
  <c r="G1323" i="37"/>
  <c r="G1309" i="37"/>
  <c r="G1307" i="37"/>
  <c r="G1305" i="37"/>
  <c r="G1217" i="37"/>
  <c r="G1215" i="37"/>
  <c r="G1213" i="37"/>
  <c r="G1211" i="37"/>
  <c r="G1209" i="37"/>
  <c r="G1126" i="37"/>
  <c r="G1124" i="37"/>
  <c r="G1122" i="37"/>
  <c r="G1120" i="37"/>
  <c r="G1114" i="37"/>
  <c r="G1102" i="37"/>
  <c r="G1100" i="37"/>
  <c r="G1098" i="37"/>
  <c r="G1320" i="37"/>
  <c r="G1303" i="37"/>
  <c r="G1301" i="37"/>
  <c r="G1299" i="37"/>
  <c r="G1297"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10" i="37"/>
  <c r="G1127" i="37"/>
  <c r="G1125" i="37"/>
  <c r="G1123" i="37"/>
  <c r="G1121" i="37"/>
  <c r="G1115" i="37"/>
  <c r="G1113" i="37"/>
  <c r="G1111" i="37"/>
  <c r="G1109" i="37"/>
  <c r="G1107" i="37"/>
  <c r="G1094" i="37"/>
  <c r="G1092" i="37"/>
  <c r="G1090" i="37"/>
  <c r="G1086" i="37"/>
  <c r="G1084" i="37"/>
  <c r="G1082" i="37"/>
  <c r="G1080" i="37"/>
  <c r="G1078" i="37"/>
  <c r="G1032" i="37"/>
  <c r="G1030" i="37"/>
  <c r="G1028" i="37"/>
  <c r="G1010" i="37"/>
  <c r="G1008" i="37"/>
  <c r="G1004" i="37"/>
  <c r="G1002" i="37"/>
  <c r="G976" i="37"/>
  <c r="G1071" i="37"/>
  <c r="G1069" i="37"/>
  <c r="G1067" i="37"/>
  <c r="G1065" i="37"/>
  <c r="G1063" i="37"/>
  <c r="G1061" i="37"/>
  <c r="G1059" i="37"/>
  <c r="G1033" i="37"/>
  <c r="G1031" i="37"/>
  <c r="G1029" i="37"/>
  <c r="G1011" i="37"/>
  <c r="G1009" i="37"/>
  <c r="G1007" i="37"/>
  <c r="G998" i="37"/>
  <c r="G994" i="37"/>
  <c r="G988" i="37"/>
  <c r="G986" i="37"/>
  <c r="G982" i="37"/>
  <c r="G980" i="37"/>
  <c r="G715" i="37"/>
  <c r="G713" i="37"/>
  <c r="G711" i="37"/>
  <c r="G709" i="37"/>
  <c r="G707" i="37"/>
  <c r="G705" i="37"/>
  <c r="G703" i="37"/>
  <c r="G701" i="37"/>
  <c r="G699" i="37"/>
  <c r="G697" i="37"/>
  <c r="G695" i="37"/>
  <c r="G693" i="37"/>
  <c r="G691" i="37"/>
  <c r="G689" i="37"/>
  <c r="G687" i="37"/>
  <c r="G685" i="37"/>
  <c r="G683" i="37"/>
  <c r="G681" i="37"/>
  <c r="G679" i="37"/>
  <c r="G677" i="37"/>
  <c r="G675" i="37"/>
  <c r="G673" i="37"/>
  <c r="G671" i="37"/>
  <c r="G669" i="37"/>
  <c r="G667" i="37"/>
  <c r="G665" i="37"/>
  <c r="G663" i="37"/>
  <c r="G661" i="37"/>
  <c r="G659" i="37"/>
  <c r="G657" i="37"/>
  <c r="G655" i="37"/>
  <c r="G653" i="37"/>
  <c r="G651" i="37"/>
  <c r="G649" i="37"/>
  <c r="G641" i="37"/>
  <c r="G639" i="37"/>
  <c r="G629" i="37"/>
  <c r="G625" i="37"/>
  <c r="G619" i="37"/>
  <c r="G615" i="37"/>
  <c r="G613" i="37"/>
  <c r="G611" i="37"/>
  <c r="G609" i="37"/>
  <c r="G607" i="37"/>
  <c r="G605" i="37"/>
  <c r="G601" i="37"/>
  <c r="G599" i="37"/>
  <c r="G597" i="37"/>
  <c r="G593" i="37"/>
  <c r="G591" i="37"/>
  <c r="G579" i="37"/>
  <c r="G574" i="37"/>
  <c r="G570" i="37"/>
  <c r="G566" i="37"/>
  <c r="G564" i="37"/>
  <c r="G556" i="37"/>
  <c r="G714" i="37"/>
  <c r="G712" i="37"/>
  <c r="G710" i="37"/>
  <c r="G708" i="37"/>
  <c r="G706" i="37"/>
  <c r="G704" i="37"/>
  <c r="G702" i="37"/>
  <c r="G700" i="37"/>
  <c r="G698" i="37"/>
  <c r="G696" i="37"/>
  <c r="G694" i="37"/>
  <c r="G692" i="37"/>
  <c r="G690" i="37"/>
  <c r="G688" i="37"/>
  <c r="G686" i="37"/>
  <c r="G684" i="37"/>
  <c r="G682" i="37"/>
  <c r="G680" i="37"/>
  <c r="G678" i="37"/>
  <c r="G676" i="37"/>
  <c r="G674" i="37"/>
  <c r="G672" i="37"/>
  <c r="G670" i="37"/>
  <c r="G668" i="37"/>
  <c r="G666" i="37"/>
  <c r="G664" i="37"/>
  <c r="G662" i="37"/>
  <c r="G660" i="37"/>
  <c r="G658" i="37"/>
  <c r="G656" i="37"/>
  <c r="G654" i="37"/>
  <c r="G652" i="37"/>
  <c r="G650" i="37"/>
  <c r="G648" i="37"/>
  <c r="G640" i="37"/>
  <c r="G638" i="37"/>
  <c r="G628" i="37"/>
  <c r="G624" i="37"/>
  <c r="G618" i="37"/>
  <c r="G614" i="37"/>
  <c r="G612" i="37"/>
  <c r="G610" i="37"/>
  <c r="G602" i="37"/>
  <c r="G600" i="37"/>
  <c r="G598" i="37"/>
  <c r="G567" i="37"/>
  <c r="G557" i="37"/>
  <c r="G555" i="37"/>
  <c r="G553" i="37"/>
  <c r="G551" i="37"/>
  <c r="G549" i="37"/>
  <c r="G547" i="37"/>
  <c r="G539" i="37"/>
  <c r="G537" i="37"/>
  <c r="G535" i="37"/>
  <c r="G527" i="37"/>
  <c r="G517" i="37"/>
  <c r="G511" i="37"/>
  <c r="G606" i="37"/>
  <c r="G604" i="37"/>
  <c r="G592" i="37"/>
  <c r="G580" i="37"/>
  <c r="G575" i="37"/>
  <c r="G573" i="37"/>
  <c r="G569" i="37"/>
  <c r="G563" i="37"/>
  <c r="G561" i="37"/>
  <c r="G552" i="37"/>
  <c r="G550" i="37"/>
  <c r="G548" i="37"/>
  <c r="G540" i="37"/>
  <c r="G538" i="37"/>
  <c r="G536" i="37"/>
  <c r="G528" i="37"/>
  <c r="G518" i="37"/>
  <c r="G512" i="37"/>
  <c r="G492" i="37"/>
  <c r="G490" i="37"/>
  <c r="G488" i="37"/>
  <c r="G474" i="37"/>
  <c r="G462" i="37"/>
  <c r="G437" i="37"/>
  <c r="G435" i="37"/>
  <c r="G425" i="37"/>
  <c r="G423" i="37"/>
  <c r="G417" i="37"/>
  <c r="G415" i="37"/>
  <c r="G401" i="37"/>
  <c r="G397" i="37"/>
  <c r="G393" i="37"/>
  <c r="G391" i="37"/>
  <c r="G387" i="37"/>
  <c r="G385" i="37"/>
  <c r="G381" i="37"/>
  <c r="G379" i="37"/>
  <c r="G377" i="37"/>
  <c r="G373" i="37"/>
  <c r="G371" i="37"/>
  <c r="G369" i="37"/>
  <c r="G365" i="37"/>
  <c r="G359" i="37"/>
  <c r="G357" i="37"/>
  <c r="G353" i="37"/>
  <c r="G351" i="37"/>
  <c r="G295" i="37"/>
  <c r="G293" i="37"/>
  <c r="G289" i="37"/>
  <c r="G287" i="37"/>
  <c r="G271" i="37"/>
  <c r="G269" i="37"/>
  <c r="G265" i="37"/>
  <c r="G253" i="37"/>
  <c r="G251" i="37"/>
  <c r="G249" i="37"/>
  <c r="G245" i="37"/>
  <c r="G243" i="37"/>
  <c r="G241" i="37"/>
  <c r="G237" i="37"/>
  <c r="G231" i="37"/>
  <c r="G225" i="37"/>
  <c r="G221" i="37"/>
  <c r="G199" i="37"/>
  <c r="G197" i="37"/>
  <c r="G193" i="37"/>
  <c r="G191" i="37"/>
  <c r="G189" i="37"/>
  <c r="G185" i="37"/>
  <c r="G183" i="37"/>
  <c r="G181" i="37"/>
  <c r="G179" i="37"/>
  <c r="G177" i="37"/>
  <c r="G35" i="37"/>
  <c r="G491" i="37"/>
  <c r="G489" i="37"/>
  <c r="G487" i="37"/>
  <c r="G473" i="37"/>
  <c r="G461" i="37"/>
  <c r="G436" i="37"/>
  <c r="G434" i="37"/>
  <c r="G424" i="37"/>
  <c r="G422" i="37"/>
  <c r="G416" i="37"/>
  <c r="G414" i="37"/>
  <c r="G402" i="37"/>
  <c r="G398" i="37"/>
  <c r="G396" i="37"/>
  <c r="G330" i="37"/>
  <c r="G322" i="37"/>
  <c r="G320" i="37"/>
  <c r="G308" i="37"/>
  <c r="G306" i="37"/>
  <c r="G302" i="37"/>
  <c r="G300" i="37"/>
  <c r="G298" i="37"/>
  <c r="G294" i="37"/>
  <c r="G266" i="37"/>
  <c r="G264" i="37"/>
  <c r="G262" i="37"/>
  <c r="G260" i="37"/>
  <c r="G256" i="37"/>
  <c r="G252" i="37"/>
  <c r="G250" i="37"/>
  <c r="G246" i="37"/>
  <c r="G244" i="37"/>
  <c r="G238" i="37"/>
  <c r="G236" i="37"/>
  <c r="G234" i="37"/>
  <c r="G230" i="37"/>
  <c r="G228" i="37"/>
  <c r="G224" i="37"/>
  <c r="G220" i="37"/>
  <c r="G198" i="37"/>
  <c r="G196" i="37"/>
  <c r="G192" i="37"/>
  <c r="G190" i="37"/>
  <c r="G188" i="37"/>
  <c r="G184" i="37"/>
  <c r="G182" i="37"/>
  <c r="G180" i="37"/>
  <c r="G178" i="37"/>
  <c r="G176" i="37"/>
  <c r="G118" i="37"/>
  <c r="G116" i="37"/>
  <c r="G114" i="37"/>
  <c r="G98" i="37"/>
  <c r="G96" i="37"/>
  <c r="G94" i="37"/>
  <c r="G92" i="37"/>
  <c r="G82" i="37"/>
  <c r="G80" i="37"/>
  <c r="G78" i="37"/>
  <c r="G74" i="37"/>
  <c r="G72" i="37"/>
  <c r="G66" i="37"/>
  <c r="G60" i="37"/>
  <c r="G54" i="37"/>
  <c r="G52" i="37"/>
  <c r="G34" i="37"/>
  <c r="G24" i="37"/>
  <c r="G22" i="37"/>
  <c r="G20" i="37"/>
  <c r="G349" i="37"/>
  <c r="G347" i="37"/>
  <c r="G345" i="37"/>
  <c r="G341" i="37"/>
  <c r="G339" i="37"/>
  <c r="G329" i="37"/>
  <c r="G321" i="37"/>
  <c r="G319" i="37"/>
  <c r="G307" i="37"/>
  <c r="G301" i="37"/>
  <c r="G299" i="37"/>
  <c r="G297" i="37"/>
  <c r="G288" i="37"/>
  <c r="G286" i="37"/>
  <c r="G272" i="37"/>
  <c r="G270" i="37"/>
  <c r="G268" i="37"/>
  <c r="G261" i="37"/>
  <c r="G257" i="37"/>
  <c r="G255" i="37"/>
  <c r="G240" i="37"/>
  <c r="G233" i="37"/>
  <c r="G227" i="37"/>
  <c r="G119" i="37"/>
  <c r="G115" i="37"/>
  <c r="G113" i="37"/>
  <c r="G97" i="37"/>
  <c r="G95" i="37"/>
  <c r="G93" i="37"/>
  <c r="G83" i="37"/>
  <c r="G81" i="37"/>
  <c r="G79" i="37"/>
  <c r="G77" i="37"/>
  <c r="G73" i="37"/>
  <c r="G71" i="37"/>
  <c r="G53" i="37"/>
  <c r="G51" i="37"/>
  <c r="G23" i="37"/>
  <c r="G21" i="37"/>
  <c r="E33" i="3"/>
  <c r="B33" i="3" s="1"/>
  <c r="G403" i="37"/>
  <c r="F421" i="1"/>
  <c r="G395" i="37"/>
  <c r="G367" i="37"/>
  <c r="G363" i="37"/>
  <c r="G305" i="37"/>
  <c r="G285" i="37"/>
  <c r="F205" i="3"/>
  <c r="B205" i="3" s="1"/>
  <c r="E42" i="3"/>
  <c r="B42" i="3" s="1"/>
  <c r="F177" i="1"/>
  <c r="D160" i="1"/>
  <c r="D134" i="1"/>
  <c r="G117" i="37"/>
  <c r="G65" i="37"/>
  <c r="G59" i="37"/>
  <c r="E31" i="3"/>
  <c r="B31" i="3" s="1"/>
  <c r="K20" i="37"/>
  <c r="H173" i="3"/>
  <c r="H64" i="37"/>
  <c r="H50" i="37"/>
  <c r="H41" i="37"/>
  <c r="G179" i="3"/>
  <c r="E179" i="3" s="1"/>
  <c r="B179" i="3" s="1"/>
  <c r="G481" i="37"/>
  <c r="D462" i="1"/>
  <c r="H195" i="37"/>
  <c r="H162" i="37"/>
  <c r="D628" i="1"/>
  <c r="F628" i="1" s="1"/>
  <c r="G541" i="37"/>
  <c r="E92" i="27"/>
  <c r="H281" i="3" s="1"/>
  <c r="D1058" i="37"/>
  <c r="F239" i="27"/>
  <c r="D13" i="33"/>
  <c r="C1425" i="37" s="1"/>
  <c r="D136" i="36"/>
  <c r="C1411" i="37" s="1"/>
  <c r="E96" i="36"/>
  <c r="D1371" i="37" s="1"/>
  <c r="D96" i="36"/>
  <c r="E42" i="36"/>
  <c r="D1317" i="37" s="1"/>
  <c r="D42" i="36"/>
  <c r="J48" i="42" s="1"/>
  <c r="E12" i="36"/>
  <c r="D12" i="36"/>
  <c r="C1287" i="37" s="1"/>
  <c r="D30" i="30"/>
  <c r="C1486" i="37" s="1"/>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B265" i="3"/>
  <c r="I1437" i="37"/>
  <c r="E50" i="1"/>
  <c r="D40" i="37" s="1"/>
  <c r="E354" i="1"/>
  <c r="D343" i="37" s="1"/>
  <c r="H328" i="37"/>
  <c r="H304" i="37"/>
  <c r="D147" i="1"/>
  <c r="D116" i="1"/>
  <c r="C106" i="37" s="1"/>
  <c r="D85" i="1"/>
  <c r="C75" i="37" s="1"/>
  <c r="H76" i="37"/>
  <c r="D13" i="1"/>
  <c r="C3" i="37" s="1"/>
  <c r="H19" i="37"/>
  <c r="D399" i="1"/>
  <c r="C388" i="37" s="1"/>
  <c r="H388" i="37" s="1"/>
  <c r="G223" i="37"/>
  <c r="D204" i="1"/>
  <c r="C194" i="37" s="1"/>
  <c r="F58" i="27"/>
  <c r="F69" i="27"/>
  <c r="D75" i="27"/>
  <c r="C1040" i="37" s="1"/>
  <c r="F76" i="27"/>
  <c r="D139" i="27"/>
  <c r="C1104" i="37" s="1"/>
  <c r="F140" i="27"/>
  <c r="F154" i="27"/>
  <c r="E187" i="27"/>
  <c r="D1152" i="37" s="1"/>
  <c r="H1389" i="37"/>
  <c r="G1389" i="37"/>
  <c r="H1295" i="37"/>
  <c r="H1497" i="37"/>
  <c r="G1497" i="37"/>
  <c r="H1557" i="37"/>
  <c r="G1557" i="37"/>
  <c r="B277" i="3"/>
  <c r="I1431" i="37"/>
  <c r="I1429" i="37"/>
  <c r="I1427" i="37"/>
  <c r="G1362" i="37"/>
  <c r="G1360" i="37"/>
  <c r="G1358" i="37"/>
  <c r="G1334" i="37"/>
  <c r="G1330" i="37"/>
  <c r="G1328" i="37"/>
  <c r="G1326" i="37"/>
  <c r="G1315" i="37"/>
  <c r="G1313" i="37"/>
  <c r="G1311" i="37"/>
  <c r="G1294" i="37"/>
  <c r="G1290" i="37"/>
  <c r="G647" i="37"/>
  <c r="G645" i="37"/>
  <c r="G643" i="37"/>
  <c r="G621" i="37"/>
  <c r="B278" i="3"/>
  <c r="B276" i="3"/>
  <c r="B270" i="3"/>
  <c r="B268" i="3"/>
  <c r="H1365" i="37"/>
  <c r="H1369"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I1465" i="37" s="1"/>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646" i="37"/>
  <c r="G644" i="37"/>
  <c r="G622" i="37"/>
  <c r="G335" i="37"/>
  <c r="G333" i="37"/>
  <c r="G327" i="37"/>
  <c r="G325" i="37"/>
  <c r="G317" i="37"/>
  <c r="G315" i="37"/>
  <c r="G313" i="37"/>
  <c r="G311" i="37"/>
  <c r="G219" i="37"/>
  <c r="G207" i="37"/>
  <c r="G205" i="37"/>
  <c r="G203" i="37"/>
  <c r="G201" i="37"/>
  <c r="G187" i="37"/>
  <c r="G173" i="37"/>
  <c r="G171" i="37"/>
  <c r="G169" i="37"/>
  <c r="G165" i="37"/>
  <c r="G163" i="37"/>
  <c r="G159" i="37"/>
  <c r="G5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C450" i="37"/>
  <c r="F462" i="1"/>
  <c r="D1040" i="37"/>
  <c r="D1057" i="37"/>
  <c r="H1057" i="37" s="1"/>
  <c r="G1463" i="37"/>
  <c r="H1463" i="37"/>
  <c r="G507" i="37"/>
  <c r="H507" i="37"/>
  <c r="G392" i="37"/>
  <c r="H392" i="37"/>
  <c r="G344" i="37"/>
  <c r="H344" i="37"/>
  <c r="G248" i="37"/>
  <c r="H248" i="37"/>
  <c r="G235" i="37"/>
  <c r="H235" i="37"/>
  <c r="G546" i="37"/>
  <c r="H546" i="37"/>
  <c r="G1057"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G380" i="37"/>
  <c r="H380" i="37"/>
  <c r="G356" i="37"/>
  <c r="H356" i="37"/>
  <c r="D268" i="1"/>
  <c r="G259" i="37"/>
  <c r="H259" i="37"/>
  <c r="D232" i="1"/>
  <c r="G232" i="37"/>
  <c r="H232" i="37"/>
  <c r="G208" i="37"/>
  <c r="H208" i="37"/>
  <c r="G186" i="37"/>
  <c r="H186" i="37"/>
  <c r="C150" i="37"/>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F233" i="1"/>
  <c r="F245" i="1"/>
  <c r="K54" i="42"/>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132" i="37"/>
  <c r="G112" i="37"/>
  <c r="G70" i="37"/>
  <c r="G64" i="37"/>
  <c r="G58" i="37"/>
  <c r="G50" i="37"/>
  <c r="G19" i="37"/>
  <c r="D47" i="30" l="1"/>
  <c r="F84" i="27"/>
  <c r="F18" i="27"/>
  <c r="F160" i="1"/>
  <c r="F116" i="1"/>
  <c r="D1140" i="37"/>
  <c r="G4" i="37"/>
  <c r="I1448" i="37"/>
  <c r="I1451" i="37"/>
  <c r="I1455" i="37"/>
  <c r="I1461" i="37"/>
  <c r="I1464" i="37"/>
  <c r="H286" i="3"/>
  <c r="G983" i="37"/>
  <c r="F85" i="1"/>
  <c r="F13" i="1"/>
  <c r="J47" i="42"/>
  <c r="H24" i="3"/>
  <c r="E24" i="3" s="1"/>
  <c r="B24" i="3" s="1"/>
  <c r="F204" i="1"/>
  <c r="D13" i="27"/>
  <c r="E5" i="3"/>
  <c r="B5" i="3" s="1"/>
  <c r="C124" i="37"/>
  <c r="F134" i="1"/>
  <c r="G1049" i="37"/>
  <c r="H635" i="37"/>
  <c r="D1287" i="37"/>
  <c r="K47" i="42"/>
  <c r="I1450" i="37"/>
  <c r="I1454" i="37"/>
  <c r="I1460" i="37"/>
  <c r="E531" i="1"/>
  <c r="D519" i="37" s="1"/>
  <c r="E163" i="3"/>
  <c r="B163" i="3" s="1"/>
  <c r="H1104" i="37"/>
  <c r="C137" i="37"/>
  <c r="F147" i="1"/>
  <c r="C1317" i="37"/>
  <c r="F42" i="36"/>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1168" i="37" s="1"/>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E639" i="1"/>
  <c r="D627" i="37" s="1"/>
  <c r="E174" i="27"/>
  <c r="C558" i="37"/>
  <c r="F570" i="1"/>
  <c r="C222" i="37"/>
  <c r="F232" i="1"/>
  <c r="C1457" i="37"/>
  <c r="J54" i="42"/>
  <c r="G585" i="37"/>
  <c r="H585" i="37"/>
  <c r="G1168" i="37"/>
  <c r="E74" i="27"/>
  <c r="G616" i="37"/>
  <c r="H616" i="37"/>
  <c r="F13" i="27" l="1"/>
  <c r="H150" i="37"/>
  <c r="J43" i="42"/>
  <c r="H124" i="37"/>
  <c r="G124" i="37"/>
  <c r="H1371" i="37"/>
  <c r="G1371" i="37"/>
  <c r="H1317" i="37"/>
  <c r="G1317" i="37"/>
  <c r="H137" i="37"/>
  <c r="G137" i="37"/>
  <c r="H1287" i="37"/>
  <c r="G128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G157" i="3" l="1"/>
  <c r="E157" i="3" s="1"/>
  <c r="B157" i="3" s="1"/>
  <c r="B25" i="42"/>
  <c r="J3" i="3" s="1"/>
  <c r="G637" i="37"/>
  <c r="H637" i="37"/>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<sst xmlns="http://schemas.openxmlformats.org/spreadsheetml/2006/main" count="4758" uniqueCount="4301">
  <si>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</si>
  <si>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</si>
  <si>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</si>
  <si>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</si>
  <si>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</si>
  <si>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</si>
  <si>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</si>
  <si>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</si>
  <si>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</si>
  <si>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</si>
  <si>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</si>
  <si>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</si>
  <si>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</si>
  <si>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</si>
  <si>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</si>
  <si>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</si>
  <si>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</si>
  <si>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</si>
  <si>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</si>
  <si>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</si>
  <si>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</si>
  <si>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</si>
  <si>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</si>
  <si>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</si>
  <si>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</si>
  <si>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</si>
  <si>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</si>
  <si>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</si>
  <si>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</si>
  <si>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</si>
  <si>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</si>
  <si>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</si>
  <si>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</si>
  <si>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</si>
  <si>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</si>
  <si>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</si>
  <si>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</si>
  <si>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</si>
  <si>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</si>
  <si>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</si>
  <si>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</si>
  <si>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</si>
  <si>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</si>
  <si>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</si>
  <si>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</si>
  <si>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</si>
  <si>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</si>
  <si>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</si>
  <si>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</si>
  <si>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</si>
  <si>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</si>
  <si>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</si>
  <si>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</si>
  <si>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</si>
  <si>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</si>
  <si>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</si>
  <si>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</si>
  <si>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</si>
  <si>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</si>
  <si>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</si>
  <si>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</si>
  <si>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</si>
  <si>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</si>
  <si>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</si>
  <si>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</si>
  <si>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</si>
  <si>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</si>
  <si>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</si>
  <si>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</si>
  <si>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</si>
  <si>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</si>
  <si>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</si>
  <si>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</si>
  <si>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</si>
  <si>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</si>
  <si>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</si>
  <si>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</si>
  <si>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</si>
  <si>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</si>
  <si>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</si>
  <si>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</si>
  <si>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</si>
  <si>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</si>
  <si>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</si>
  <si>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</si>
  <si>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</si>
  <si>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</si>
  <si>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</si>
  <si>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</si>
  <si>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</si>
  <si>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</si>
  <si>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</si>
  <si>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</si>
  <si>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</si>
  <si>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</si>
  <si>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</si>
  <si>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</si>
  <si>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</si>
  <si>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</si>
  <si>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</si>
  <si>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</si>
  <si>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</si>
  <si>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</si>
  <si>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</si>
  <si>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</si>
  <si>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</si>
  <si>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</si>
  <si>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</si>
  <si>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</si>
  <si>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</si>
  <si>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</si>
  <si>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</si>
  <si>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</si>
  <si>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</si>
  <si>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</si>
  <si>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</si>
  <si>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</si>
  <si>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</si>
  <si>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</si>
  <si>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</si>
  <si>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</si>
  <si>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</si>
  <si>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</si>
  <si>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</si>
  <si>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</si>
  <si>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</si>
  <si>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</si>
  <si>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</si>
  <si>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</si>
  <si>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</si>
  <si>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</si>
  <si>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</si>
  <si>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</si>
  <si>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</si>
  <si>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</si>
  <si>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</si>
  <si>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</si>
  <si>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</si>
  <si>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</si>
  <si>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</si>
  <si>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</si>
  <si>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</si>
  <si>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</si>
  <si>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</si>
  <si>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</si>
  <si>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</si>
  <si>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</si>
  <si>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</si>
  <si>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</si>
  <si>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</si>
  <si>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</si>
  <si>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</si>
  <si>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</si>
  <si>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</si>
  <si>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</si>
  <si>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</si>
  <si>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</si>
  <si>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</si>
  <si>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</si>
  <si>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</si>
  <si>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</si>
  <si>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</si>
  <si>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</si>
  <si>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</si>
  <si>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</si>
  <si>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</si>
  <si>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</si>
  <si>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</si>
  <si>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</si>
  <si>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</si>
  <si>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</si>
  <si>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</si>
  <si>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</si>
  <si>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</si>
  <si>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</si>
  <si>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</si>
  <si>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</si>
  <si>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</si>
  <si>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</si>
  <si>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</si>
  <si>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</si>
  <si>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</si>
  <si>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</si>
  <si>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</si>
  <si>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</si>
  <si>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</si>
  <si>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</si>
  <si>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</si>
  <si>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</si>
  <si>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</si>
  <si>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</si>
  <si>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</si>
  <si>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</si>
  <si>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</si>
  <si>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</si>
  <si>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</si>
  <si>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</si>
  <si>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</si>
  <si>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</si>
  <si>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</si>
  <si>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</si>
  <si>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</si>
  <si>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</si>
  <si>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</si>
  <si>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</si>
  <si>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</si>
  <si>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</si>
  <si>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</si>
  <si>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</si>
  <si>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</si>
  <si>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</si>
  <si>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</si>
  <si>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</si>
  <si>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</si>
  <si>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</si>
  <si>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</si>
  <si>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</si>
  <si>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</si>
  <si>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</si>
  <si>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</si>
  <si>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</si>
  <si>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</si>
  <si>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</si>
  <si>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</si>
  <si>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</si>
  <si>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</si>
  <si>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</si>
  <si>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</si>
  <si>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</si>
  <si>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</si>
  <si>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</si>
  <si>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</si>
  <si>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</si>
  <si>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</si>
  <si>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</si>
  <si>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</si>
  <si>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</si>
  <si>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</si>
  <si>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</si>
  <si>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</si>
  <si>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</si>
  <si>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</si>
  <si>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</si>
  <si>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</si>
  <si>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</si>
  <si>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</si>
  <si>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</si>
  <si>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</si>
  <si>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</si>
  <si>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</si>
  <si>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</si>
  <si>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</si>
  <si>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</si>
  <si>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</si>
  <si>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</si>
  <si>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</si>
  <si>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</si>
  <si>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</si>
  <si>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</si>
  <si>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</si>
  <si>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</si>
  <si>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</si>
  <si>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</si>
  <si>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</si>
  <si>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</si>
  <si>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</si>
  <si>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</si>
  <si>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</si>
  <si>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</si>
  <si>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</si>
  <si>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</si>
  <si>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</si>
  <si>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</si>
  <si>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</si>
  <si>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</si>
  <si>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</si>
  <si>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</si>
  <si>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</si>
  <si>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</si>
  <si>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</si>
  <si>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</si>
  <si>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</si>
  <si>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</si>
  <si>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</si>
  <si>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</si>
  <si>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</si>
  <si>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</si>
  <si>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</si>
  <si>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</si>
  <si>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</si>
  <si>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</si>
  <si>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</si>
  <si>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</si>
  <si>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</si>
  <si>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</si>
  <si>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</si>
  <si>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</si>
  <si>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</si>
  <si>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</si>
  <si>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</si>
  <si>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</si>
  <si>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</si>
  <si>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</si>
  <si>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</si>
  <si>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</si>
  <si>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</si>
  <si>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</si>
  <si>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</si>
  <si>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</si>
  <si>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</si>
  <si>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</si>
  <si>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</si>
  <si>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</si>
  <si>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</si>
  <si>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</si>
  <si>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</si>
  <si>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</si>
  <si>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</si>
  <si>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</si>
  <si>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</si>
  <si>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</si>
  <si>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</si>
  <si>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</si>
  <si>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</si>
  <si>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</si>
  <si>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</si>
  <si>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</si>
  <si>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</si>
  <si>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</si>
  <si>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</si>
  <si>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</si>
  <si>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</si>
  <si>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</si>
  <si>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</si>
  <si>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</si>
  <si>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</si>
  <si>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</si>
  <si>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</si>
  <si>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</si>
  <si>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</si>
  <si>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</si>
  <si>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</si>
  <si>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</si>
  <si>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</si>
  <si>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</si>
  <si>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</si>
  <si>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</si>
  <si>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</si>
  <si>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</si>
  <si>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</si>
  <si>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</si>
  <si>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</si>
  <si>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</si>
  <si>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</si>
  <si>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</si>
  <si>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</si>
  <si>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</si>
  <si>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</si>
  <si>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</si>
  <si>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</si>
  <si>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</si>
  <si>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</si>
  <si>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</si>
  <si>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</si>
  <si>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</si>
  <si>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</si>
  <si>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</si>
  <si>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</si>
  <si>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</si>
  <si>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</si>
  <si>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</si>
  <si>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</si>
  <si>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</si>
  <si>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</si>
  <si>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</si>
  <si>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</si>
  <si>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</si>
  <si>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</si>
  <si>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</si>
  <si>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</si>
  <si>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</si>
  <si>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</si>
  <si>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</si>
  <si>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</si>
  <si>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</si>
  <si>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</si>
  <si>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</si>
  <si>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</si>
  <si>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</si>
  <si>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</si>
  <si>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</si>
  <si>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</si>
  <si>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</si>
  <si>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</si>
  <si>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</si>
  <si>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</si>
  <si>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</si>
  <si>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</si>
  <si>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</si>
  <si>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</si>
  <si>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</si>
  <si>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</si>
  <si>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</si>
  <si>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</si>
  <si>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</si>
  <si>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</si>
  <si>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</si>
  <si>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</si>
  <si>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</si>
  <si>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</si>
  <si>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</si>
  <si>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</si>
  <si>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</si>
  <si>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</si>
  <si>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</si>
  <si>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</si>
  <si>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</si>
  <si>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</si>
  <si>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</si>
  <si>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</si>
  <si>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</si>
  <si>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</si>
  <si>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</si>
  <si>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</si>
  <si>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</si>
  <si>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</si>
  <si>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</si>
  <si>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</si>
  <si>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</si>
  <si>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</si>
  <si>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</si>
  <si>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</si>
  <si>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</si>
  <si>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</si>
  <si>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</si>
  <si>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</si>
  <si>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</si>
  <si>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</si>
  <si>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</si>
  <si>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</si>
  <si>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</si>
  <si>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</si>
  <si>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</si>
  <si>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</si>
  <si>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</si>
  <si>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</si>
  <si>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</si>
  <si>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</si>
  <si>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</si>
  <si>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</si>
  <si>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</si>
  <si>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</si>
  <si>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</si>
  <si>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</si>
  <si>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</si>
  <si>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</si>
  <si>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</si>
  <si>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</si>
  <si>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</si>
  <si>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</si>
  <si>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</si>
  <si>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</si>
  <si>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</si>
  <si>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</si>
  <si>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</si>
  <si>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</si>
  <si>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</si>
  <si>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</si>
  <si>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</si>
  <si>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</si>
  <si>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</si>
  <si>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</si>
  <si>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</si>
  <si>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</si>
  <si>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</si>
  <si>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</si>
  <si>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</si>
  <si>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</si>
  <si>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</si>
  <si>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</si>
  <si>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</si>
  <si>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</si>
  <si>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</si>
  <si>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</si>
  <si>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</si>
  <si>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</si>
  <si>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</si>
  <si>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</si>
  <si>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</si>
  <si>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</si>
  <si>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</si>
  <si>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</si>
  <si>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</si>
  <si>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</si>
  <si>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</si>
  <si>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</si>
  <si>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</si>
  <si>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</si>
  <si>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</si>
  <si>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</si>
  <si>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</si>
  <si>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</si>
  <si>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</si>
  <si>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</si>
  <si>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</si>
  <si>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</si>
  <si>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</si>
  <si>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</si>
  <si>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</si>
  <si>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</si>
  <si>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</si>
  <si>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</si>
  <si>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</si>
  <si>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</si>
  <si>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</si>
  <si>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</si>
  <si>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</si>
  <si>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</si>
  <si>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</si>
  <si>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</si>
  <si>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</si>
  <si>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</si>
  <si>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</si>
  <si>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</si>
  <si>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</si>
  <si>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</si>
  <si>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</si>
  <si>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</si>
  <si>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</si>
  <si>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</si>
  <si>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</si>
  <si>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</si>
  <si>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</si>
  <si>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</si>
  <si>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</si>
  <si>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</si>
  <si>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</si>
  <si>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</si>
  <si>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</si>
  <si>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</si>
  <si>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</si>
  <si>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</si>
  <si>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</si>
  <si>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</si>
  <si>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</si>
  <si>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</si>
  <si>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</si>
  <si>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</si>
  <si>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</si>
  <si>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</si>
  <si>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</si>
  <si>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</si>
  <si>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</si>
  <si>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</si>
  <si>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</si>
  <si>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</si>
  <si>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</si>
  <si>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</si>
  <si>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</si>
  <si>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</si>
  <si>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</si>
  <si>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</si>
  <si>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</si>
  <si>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</si>
  <si>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</si>
  <si>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</si>
  <si>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</si>
  <si>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</si>
  <si>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</si>
  <si>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</si>
  <si>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</si>
  <si>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</si>
  <si>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</si>
  <si>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</si>
  <si>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</si>
  <si>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</si>
  <si>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</si>
  <si>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</si>
  <si>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</si>
  <si>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</si>
  <si>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</si>
  <si>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</si>
  <si>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</si>
  <si>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</si>
  <si>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</si>
  <si>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</si>
  <si>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</si>
  <si>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</si>
  <si>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</si>
  <si>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</si>
  <si>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</si>
  <si>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</si>
  <si>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</si>
  <si>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</si>
  <si>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</si>
  <si>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</si>
  <si>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</si>
  <si>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</si>
  <si>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</si>
  <si>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</si>
  <si>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</si>
  <si>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</si>
  <si>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</si>
  <si>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</si>
  <si>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</si>
  <si>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</si>
  <si>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</si>
  <si>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</si>
  <si>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</si>
  <si>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</si>
  <si>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</si>
  <si>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</si>
  <si>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</si>
  <si>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</si>
  <si>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</si>
  <si>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</si>
  <si>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</si>
  <si>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</si>
  <si>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</si>
  <si>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</si>
  <si>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</si>
  <si>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</si>
  <si>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</si>
  <si>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</si>
  <si>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</si>
  <si>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</si>
  <si>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</si>
  <si>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</si>
  <si>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</si>
  <si>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</si>
  <si>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</si>
  <si>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</si>
  <si>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</si>
  <si>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</si>
  <si>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</si>
  <si>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</si>
  <si>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</si>
  <si>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</si>
  <si>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</si>
  <si>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</si>
  <si>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</si>
  <si>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</si>
  <si>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</si>
  <si>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</si>
  <si>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</si>
  <si>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</si>
  <si>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</si>
  <si>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</si>
  <si>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</si>
  <si>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</si>
  <si>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</si>
  <si>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</si>
  <si>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</si>
  <si>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</si>
  <si>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</si>
  <si>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</si>
  <si>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</si>
  <si>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</si>
  <si>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</si>
  <si>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</si>
  <si>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</si>
  <si>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</si>
  <si>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</si>
  <si>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</si>
  <si>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</si>
  <si>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</si>
  <si>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</si>
  <si>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</si>
  <si>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</si>
  <si>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</si>
  <si>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</si>
  <si>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</si>
  <si>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</si>
  <si>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</si>
  <si>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</si>
  <si>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</si>
  <si>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</si>
  <si>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</si>
  <si>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</si>
  <si>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</si>
  <si>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</si>
  <si>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</si>
  <si>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</si>
  <si>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</si>
  <si>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</si>
  <si>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</si>
  <si>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</si>
  <si>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</si>
  <si>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</si>
  <si>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</si>
  <si>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</si>
  <si>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</si>
  <si>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</si>
  <si>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</si>
  <si>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</si>
  <si>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</si>
  <si>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</si>
  <si>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</si>
  <si>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</si>
  <si>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</si>
  <si>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</si>
  <si>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</si>
  <si>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</si>
  <si>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</si>
  <si>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</si>
  <si>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</si>
  <si>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</si>
  <si>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</si>
  <si>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</si>
  <si>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</si>
  <si>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</si>
  <si>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</si>
  <si>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</si>
  <si>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</si>
  <si>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</si>
  <si>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</si>
  <si>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</si>
  <si>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</si>
  <si>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</si>
  <si>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</si>
  <si>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</si>
  <si>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</si>
  <si>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</si>
  <si>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</si>
  <si>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</si>
  <si>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</si>
  <si>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</si>
  <si>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</si>
  <si>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</si>
  <si>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</si>
  <si>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</si>
  <si>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</si>
  <si>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</si>
  <si>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</si>
  <si>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</si>
  <si>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</si>
  <si>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</si>
  <si>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</si>
  <si>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</si>
  <si>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</si>
  <si>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</si>
  <si>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</si>
  <si>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</si>
  <si>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</si>
  <si>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</si>
  <si>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</si>
  <si>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</si>
  <si>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</si>
  <si>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</si>
  <si>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</si>
  <si>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</si>
  <si>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</si>
  <si>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</si>
  <si>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</si>
  <si>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</si>
  <si>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</si>
  <si>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</si>
  <si>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</si>
  <si>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</si>
  <si>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</si>
  <si>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</si>
  <si>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</si>
  <si>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</si>
  <si>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</si>
  <si>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</si>
  <si>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</si>
  <si>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</si>
  <si>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</si>
  <si>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</si>
  <si>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</si>
  <si>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</si>
  <si>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</si>
  <si>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</si>
  <si>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</si>
  <si>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</si>
  <si>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</si>
  <si>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</si>
  <si>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</si>
  <si>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</si>
  <si>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</si>
  <si>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</si>
  <si>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</si>
  <si>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</si>
  <si>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</si>
  <si>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</si>
  <si>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</si>
  <si>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</si>
  <si>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</si>
  <si>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</si>
  <si>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</si>
  <si>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</si>
  <si>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</si>
  <si>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</si>
  <si>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</si>
  <si>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</si>
  <si>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</si>
  <si>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</si>
  <si>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</si>
  <si>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</si>
  <si>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</si>
  <si>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</si>
  <si>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</si>
  <si>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</si>
  <si>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</si>
  <si>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</si>
  <si>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</si>
  <si>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</si>
  <si>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</si>
  <si>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</si>
  <si>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</si>
  <si>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</si>
  <si>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</si>
  <si>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</si>
  <si>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</si>
  <si>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</si>
  <si>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</si>
  <si>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</si>
  <si>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</si>
  <si>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</si>
  <si>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</si>
  <si>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</si>
  <si>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</si>
  <si>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</si>
  <si>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</si>
  <si>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</si>
  <si>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</si>
  <si>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</si>
  <si>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</si>
  <si>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</si>
  <si>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</si>
  <si>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</si>
  <si>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</si>
  <si>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</si>
  <si>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</si>
  <si>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</si>
  <si>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</si>
  <si>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</si>
  <si>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</si>
  <si>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</si>
  <si>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</si>
  <si>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</si>
  <si>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</si>
  <si>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</si>
  <si>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</si>
  <si>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</si>
  <si>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</si>
  <si>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</si>
  <si>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</si>
  <si>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</si>
  <si>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</si>
  <si>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</si>
  <si>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</si>
  <si>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</si>
  <si>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</si>
  <si>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</si>
  <si>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</si>
  <si>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</si>
  <si>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</si>
  <si>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</si>
  <si>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</si>
  <si>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</si>
  <si>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</si>
  <si>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</si>
  <si>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</si>
  <si>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</si>
  <si>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</si>
  <si>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</si>
  <si>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</si>
  <si>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</si>
  <si>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</si>
  <si>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</si>
  <si>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</si>
  <si>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</si>
  <si>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</si>
  <si>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</si>
  <si>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</si>
  <si>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</si>
  <si>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</si>
  <si>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</si>
  <si>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</si>
  <si>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</si>
  <si>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</si>
  <si>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</si>
  <si>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</si>
  <si>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</si>
  <si>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</si>
  <si>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</si>
  <si>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</si>
  <si>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</si>
  <si>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</si>
  <si>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</si>
  <si>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</si>
  <si>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</si>
  <si>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</si>
  <si>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</si>
  <si>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</si>
  <si>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</si>
  <si>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</si>
  <si>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</si>
  <si>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</si>
  <si>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</si>
  <si>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</si>
  <si>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</si>
  <si>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</si>
  <si>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</si>
  <si>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</si>
  <si>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</si>
  <si>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</si>
  <si>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</si>
  <si>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</si>
  <si>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</si>
  <si>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</si>
  <si>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</si>
  <si>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</si>
  <si>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</si>
  <si>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</si>
  <si>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</si>
  <si>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</si>
  <si>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</si>
  <si>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</si>
  <si>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</si>
  <si>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</si>
  <si>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</si>
  <si>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</si>
  <si>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</si>
  <si>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</si>
  <si>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</si>
  <si>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</si>
  <si>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</si>
  <si>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</si>
  <si>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</si>
  <si>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</si>
  <si>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</si>
  <si>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</si>
  <si>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</si>
  <si>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</si>
  <si>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</si>
  <si>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</si>
  <si>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</si>
  <si>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</si>
  <si>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</si>
  <si>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</si>
  <si>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</si>
  <si>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</si>
  <si>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</si>
  <si>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</si>
  <si>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</si>
  <si>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</si>
  <si>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</si>
  <si>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</si>
  <si>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</si>
  <si>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</si>
  <si>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</si>
  <si>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</si>
  <si>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</si>
  <si>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</si>
  <si>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</si>
  <si>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</si>
  <si>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</si>
  <si>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</si>
  <si>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</si>
  <si>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</si>
  <si>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</si>
  <si>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</si>
  <si>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</si>
  <si>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</si>
  <si>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</si>
  <si>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</si>
  <si>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</si>
  <si>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</si>
  <si>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</si>
  <si>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</si>
  <si>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</si>
  <si>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</si>
  <si>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</si>
  <si>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</si>
  <si>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</si>
  <si>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</si>
  <si>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</si>
  <si>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</si>
  <si>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</si>
  <si>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</si>
  <si>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</si>
  <si>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</si>
  <si>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</si>
  <si>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</si>
  <si>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</si>
  <si>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</si>
  <si>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</si>
  <si>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</si>
  <si>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</si>
  <si>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</si>
  <si>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</si>
  <si>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</si>
  <si>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</si>
  <si>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</si>
  <si>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</si>
  <si>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</si>
  <si>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</si>
  <si>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</si>
  <si>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</si>
  <si>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</si>
  <si>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</si>
  <si>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</si>
  <si>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</si>
  <si>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</si>
  <si>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</si>
  <si>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</si>
  <si>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</si>
  <si>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</si>
  <si>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</si>
  <si>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</si>
  <si>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</si>
  <si>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</si>
  <si>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</si>
  <si>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</si>
  <si>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</si>
  <si>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</si>
  <si>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</si>
  <si>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</si>
  <si>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</si>
  <si>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</si>
  <si>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</si>
  <si>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</si>
  <si>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</si>
  <si>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</si>
  <si>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</si>
  <si>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</si>
  <si>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</si>
  <si>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</si>
  <si>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</si>
  <si>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</si>
  <si>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</si>
  <si>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</si>
  <si>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</si>
  <si>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</si>
  <si>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</si>
  <si>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</si>
  <si>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</si>
  <si>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</si>
  <si>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</si>
  <si>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</si>
  <si>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</si>
  <si>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</si>
  <si>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</si>
  <si>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</si>
  <si>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</si>
  <si>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</si>
  <si>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</si>
  <si>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</si>
  <si>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</si>
  <si>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</si>
  <si>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</si>
  <si>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</si>
  <si>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</si>
  <si>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</si>
  <si>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</si>
  <si>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</si>
  <si>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</si>
  <si>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</si>
  <si>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</si>
  <si>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</si>
  <si>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</si>
  <si>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</si>
  <si>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</si>
  <si>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</si>
  <si>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</si>
  <si>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</si>
  <si>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</si>
  <si>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</si>
  <si>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</si>
  <si>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</si>
  <si>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</si>
  <si>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</si>
  <si>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</si>
  <si>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</si>
  <si>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</si>
  <si>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</si>
  <si>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</si>
  <si>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</si>
  <si>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</si>
  <si>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</si>
  <si>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</si>
  <si>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</si>
  <si>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</si>
  <si>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</si>
  <si>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</si>
  <si>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</si>
  <si>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</si>
  <si>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</si>
  <si>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</si>
  <si>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</si>
  <si>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</si>
  <si>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</si>
  <si>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</si>
  <si>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</si>
  <si>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</si>
  <si>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</si>
  <si>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</si>
  <si>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</si>
  <si>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</si>
  <si>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</si>
  <si>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</si>
  <si>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</si>
  <si>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</si>
  <si>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</si>
  <si>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</si>
  <si>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</si>
  <si>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</si>
  <si>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</si>
  <si>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</si>
  <si>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</si>
  <si>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</si>
  <si>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</si>
  <si>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</si>
  <si>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</si>
  <si>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</si>
  <si>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</si>
  <si>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</si>
  <si>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</si>
  <si>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</si>
  <si>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</si>
  <si>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</si>
  <si>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</si>
  <si>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</si>
  <si>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</si>
  <si>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</si>
  <si>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</si>
  <si>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</si>
  <si>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</si>
  <si>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</si>
  <si>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</si>
  <si>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</si>
  <si>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</si>
  <si>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</si>
  <si>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</si>
  <si>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</si>
  <si>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</si>
  <si>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</si>
  <si>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</si>
  <si>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</si>
  <si>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</si>
  <si>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</si>
  <si>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</si>
  <si>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</si>
  <si>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</si>
  <si>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</si>
  <si>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</si>
  <si>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</si>
  <si>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</si>
  <si>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</si>
  <si>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</si>
  <si>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</si>
  <si>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</si>
  <si>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</si>
  <si>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</si>
  <si>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</si>
  <si>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</si>
  <si>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</si>
  <si>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</si>
  <si>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</si>
  <si>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</si>
  <si>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</si>
  <si>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</si>
  <si>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</si>
  <si>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</si>
  <si>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</si>
  <si>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</si>
  <si>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</si>
  <si>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</si>
  <si>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</si>
  <si>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</si>
  <si>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</si>
  <si>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</si>
  <si>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</si>
  <si>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</si>
  <si>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</si>
  <si>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</si>
  <si>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</si>
  <si>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</si>
  <si>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</si>
  <si>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</si>
  <si>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</si>
  <si>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</si>
  <si>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</si>
  <si>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</si>
  <si>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</si>
  <si>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</si>
  <si>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</si>
  <si>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</si>
  <si>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</si>
  <si>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</si>
  <si>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</si>
  <si>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</si>
  <si>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</si>
  <si>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</si>
  <si>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</si>
  <si>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</si>
  <si>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</si>
  <si>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</si>
  <si>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</si>
  <si>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</si>
  <si>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</si>
  <si>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</si>
  <si>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</si>
  <si>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</si>
  <si>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</si>
  <si>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</si>
  <si>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</si>
  <si>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</si>
  <si>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</si>
  <si>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</si>
  <si>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</si>
  <si>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</si>
  <si>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</si>
  <si>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</si>
  <si>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</si>
  <si>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</si>
  <si>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</si>
  <si>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</si>
  <si>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</si>
  <si>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</si>
  <si>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</si>
  <si>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</si>
  <si>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</si>
  <si>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</si>
  <si>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</si>
  <si>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</si>
  <si>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</si>
  <si>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</si>
  <si>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</si>
  <si>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</si>
  <si>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</si>
  <si>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</si>
  <si>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</si>
  <si>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</si>
  <si>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</si>
  <si>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</si>
  <si>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</si>
  <si>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</si>
  <si>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</si>
  <si>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</si>
  <si>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</si>
  <si>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</si>
  <si>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</si>
  <si>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</si>
  <si>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</si>
  <si>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</si>
  <si>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</si>
  <si>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</si>
  <si>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</si>
  <si>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</si>
  <si>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</si>
  <si>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</si>
  <si>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</si>
  <si>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</si>
  <si>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</si>
  <si>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</si>
  <si>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</si>
  <si>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</si>
  <si>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</si>
  <si>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</si>
  <si>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</si>
  <si>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</si>
  <si>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</si>
  <si>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</si>
  <si>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</si>
  <si>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</si>
  <si>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</si>
  <si>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</si>
  <si>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</si>
  <si>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</si>
  <si>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</si>
  <si>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</si>
  <si>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</si>
  <si>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</si>
  <si>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</si>
  <si>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</si>
  <si>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</si>
  <si>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</si>
  <si>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</si>
  <si>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</si>
  <si>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</si>
  <si>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</si>
  <si>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</si>
  <si>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</si>
  <si>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</si>
  <si>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</si>
  <si>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</si>
  <si>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</si>
  <si>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</si>
  <si>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</si>
  <si>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</si>
  <si>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</si>
  <si>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</si>
  <si>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</si>
  <si>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</si>
  <si>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</si>
  <si>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</si>
  <si>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</si>
  <si>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</si>
  <si>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</si>
  <si>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</si>
  <si>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</si>
  <si>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</si>
  <si>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</si>
  <si>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</si>
  <si>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</si>
  <si>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</si>
  <si>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</si>
  <si>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</si>
  <si>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</si>
  <si>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</si>
  <si>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</si>
  <si>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</si>
  <si>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</si>
  <si>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</si>
  <si>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</si>
  <si>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</si>
  <si>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</si>
  <si>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</si>
  <si>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</si>
  <si>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</si>
  <si>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</si>
  <si>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</si>
  <si>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</si>
  <si>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</si>
  <si>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</si>
  <si>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</si>
  <si>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</si>
  <si>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</si>
  <si>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</si>
  <si>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</si>
  <si>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</si>
  <si>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</si>
  <si>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</si>
  <si>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</si>
  <si>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</si>
  <si>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</si>
  <si>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</si>
  <si>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</si>
  <si>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</si>
  <si>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</si>
  <si>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</si>
  <si>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</si>
  <si>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</si>
  <si>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</si>
  <si>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</si>
  <si>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</si>
  <si>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</si>
  <si>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</si>
  <si>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</si>
  <si>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</si>
  <si>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</si>
  <si>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</si>
  <si>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</si>
  <si>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</si>
  <si>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</si>
  <si>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</si>
  <si>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</si>
  <si>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</si>
  <si>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</si>
  <si>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</si>
  <si>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</si>
  <si>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</si>
  <si>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</si>
  <si>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</si>
  <si>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</si>
  <si>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</si>
  <si>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</si>
  <si>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</si>
  <si>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</si>
  <si>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</si>
  <si>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</si>
  <si>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</si>
  <si>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</si>
  <si>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</si>
  <si>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</si>
  <si>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</si>
  <si>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</si>
  <si>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</si>
  <si>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</si>
  <si>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</si>
  <si>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</si>
  <si>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</si>
  <si>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</si>
  <si>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</si>
  <si>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</si>
  <si>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</si>
  <si>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</si>
  <si>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</si>
  <si>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</si>
  <si>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</si>
  <si>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</si>
  <si>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</si>
  <si>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</si>
  <si>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</si>
  <si>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</si>
  <si>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</si>
  <si>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</si>
  <si>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</si>
  <si>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</si>
  <si>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</si>
  <si>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</si>
  <si>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</si>
  <si>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</si>
  <si>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</si>
  <si>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</si>
  <si>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</si>
  <si>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</si>
  <si>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</si>
  <si>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</si>
  <si>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</si>
  <si>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</si>
  <si>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</si>
  <si>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</si>
  <si>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</si>
  <si>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</si>
  <si>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</si>
  <si>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</si>
  <si>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</si>
  <si>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</si>
  <si>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</si>
  <si>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</si>
  <si>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</si>
  <si>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</si>
  <si>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</si>
  <si>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</si>
  <si>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</si>
  <si>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</si>
  <si>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</si>
  <si>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</si>
  <si>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</si>
  <si>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</si>
  <si>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</si>
  <si>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</si>
  <si>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</si>
  <si>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</si>
  <si>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</si>
  <si>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</si>
  <si>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</si>
  <si>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</si>
  <si>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</si>
  <si>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</si>
  <si>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</si>
  <si>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</si>
  <si>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</si>
  <si>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</si>
  <si>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</si>
  <si>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</si>
  <si>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</si>
  <si>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</si>
  <si>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</si>
  <si>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</si>
  <si>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</si>
  <si>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</si>
  <si>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</si>
  <si>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</si>
  <si>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</si>
  <si>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</si>
  <si>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</si>
  <si>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</si>
  <si>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</si>
  <si>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</si>
  <si>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</si>
  <si>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</si>
  <si>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</si>
  <si>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</si>
  <si>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</si>
  <si>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</si>
  <si>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</si>
  <si>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</si>
  <si>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</si>
  <si>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</si>
  <si>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</si>
  <si>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</si>
  <si>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</si>
  <si>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</si>
  <si>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</si>
  <si>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</si>
  <si>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</si>
  <si>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</si>
  <si>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</si>
  <si>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</si>
  <si>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</si>
  <si>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</si>
  <si>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</si>
  <si>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</si>
  <si>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</si>
  <si>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</si>
  <si>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</si>
  <si>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</si>
  <si>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</si>
  <si>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</si>
  <si>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</si>
  <si>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</si>
  <si>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</si>
  <si>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</si>
  <si>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</si>
  <si>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</si>
  <si>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</si>
  <si>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</si>
  <si>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</si>
  <si>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</si>
  <si>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</si>
  <si>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</si>
  <si>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</si>
  <si>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</si>
  <si>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</si>
  <si>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</si>
  <si>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</si>
  <si>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</si>
  <si>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</si>
  <si>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</si>
  <si>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</si>
  <si>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</si>
  <si>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</si>
  <si>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</si>
  <si>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</si>
  <si>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</si>
  <si>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</si>
  <si>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</si>
  <si>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</si>
  <si>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</si>
  <si>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</si>
  <si>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</si>
  <si>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</si>
  <si>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</si>
  <si>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</si>
  <si>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</si>
  <si>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</si>
  <si>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</si>
  <si>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</si>
  <si>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</si>
  <si>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</si>
  <si>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</si>
  <si>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</si>
  <si>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</si>
  <si>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</si>
  <si>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</si>
  <si>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</si>
  <si>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</si>
  <si>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</si>
  <si>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</si>
  <si>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</si>
  <si>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</si>
  <si>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</si>
  <si>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</si>
  <si>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</si>
  <si>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</si>
  <si>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</si>
  <si>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</si>
  <si>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</si>
  <si>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</si>
  <si>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</si>
  <si>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</si>
  <si>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</si>
  <si>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</si>
  <si>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</si>
  <si>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</si>
  <si>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</si>
  <si>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</si>
  <si>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</si>
  <si>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</si>
  <si>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</si>
  <si>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</si>
  <si>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</si>
  <si>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</si>
  <si>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</si>
  <si>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</si>
  <si>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</si>
  <si>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</si>
  <si>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</si>
  <si>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</si>
  <si>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</si>
  <si>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</si>
  <si>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</si>
  <si>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</si>
  <si>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</si>
  <si>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</si>
  <si>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</si>
  <si>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</si>
  <si>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</si>
  <si>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</si>
  <si>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</si>
  <si>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</si>
  <si>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</si>
  <si>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</si>
  <si>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</si>
  <si>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</si>
  <si>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</si>
  <si>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</si>
  <si>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</si>
  <si>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</si>
  <si>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</si>
  <si>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</si>
  <si>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</si>
  <si>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</si>
  <si>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</si>
  <si>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</si>
  <si>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</si>
  <si>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</si>
  <si>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</si>
  <si>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</si>
  <si>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</si>
  <si>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</si>
  <si>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</si>
  <si>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</si>
  <si>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</si>
  <si>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</si>
  <si>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</si>
  <si>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</si>
  <si>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</si>
  <si>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</si>
  <si>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</si>
  <si>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</si>
  <si>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</si>
  <si>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</si>
  <si>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</si>
  <si>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</si>
  <si>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</si>
  <si>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</si>
  <si>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</si>
  <si>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</si>
  <si>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</si>
  <si>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</si>
  <si>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</si>
  <si>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</si>
  <si>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</si>
  <si>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</si>
  <si>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</si>
  <si>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</si>
  <si>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</si>
  <si>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</si>
  <si>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</si>
  <si>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</si>
  <si>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</si>
  <si>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</si>
  <si>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</si>
  <si>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</si>
  <si>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</si>
  <si>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</si>
  <si>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</si>
  <si>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</si>
  <si>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</si>
  <si>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</si>
  <si>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</si>
  <si>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</si>
  <si>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</si>
  <si>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</si>
  <si>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</si>
  <si>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</si>
  <si>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</si>
  <si>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</si>
  <si>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</si>
  <si>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</si>
  <si>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</si>
  <si>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</si>
  <si>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</si>
  <si>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</si>
  <si>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</si>
  <si>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</si>
  <si>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</si>
  <si>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</si>
  <si>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</si>
  <si>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</si>
  <si>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</si>
  <si>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</si>
  <si>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</si>
  <si>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</si>
  <si>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</si>
  <si>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</si>
  <si>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</si>
  <si>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</si>
  <si>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</si>
  <si>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</si>
  <si>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</si>
  <si>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</si>
  <si>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</si>
  <si>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</si>
  <si>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</si>
  <si>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</si>
  <si>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</si>
  <si>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</si>
  <si>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</si>
  <si>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</si>
  <si>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</si>
  <si>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</si>
  <si>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</si>
  <si>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</si>
  <si>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</si>
  <si>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</si>
  <si>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</si>
  <si>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</si>
  <si>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</si>
  <si>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</si>
  <si>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</si>
  <si>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</si>
  <si>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</si>
  <si>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</si>
  <si>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</si>
  <si>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</si>
  <si>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</si>
  <si>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</si>
  <si>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</si>
  <si>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</si>
  <si>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</si>
  <si>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</si>
  <si>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</si>
  <si>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</si>
  <si>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</si>
  <si>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</si>
  <si>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</si>
  <si>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</si>
  <si>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</si>
  <si>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</si>
  <si>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</si>
  <si>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</si>
  <si>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</si>
  <si>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</si>
  <si>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</si>
  <si>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</si>
  <si>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</si>
  <si>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</si>
  <si>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</si>
  <si>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</si>
  <si>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</si>
  <si>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</si>
  <si>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</si>
  <si>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</si>
  <si>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</si>
  <si>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</si>
  <si>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</si>
  <si>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</si>
  <si>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</si>
  <si>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</si>
  <si>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</si>
  <si>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</si>
  <si>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</si>
  <si>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</si>
  <si>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</si>
  <si>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</si>
  <si>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</si>
  <si>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</si>
  <si>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</si>
  <si>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</si>
  <si>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</si>
  <si>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</si>
  <si>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</si>
  <si>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</si>
  <si>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</si>
  <si>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</si>
  <si>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</si>
  <si>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</si>
  <si>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</si>
  <si>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</si>
  <si>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</si>
  <si>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</si>
  <si>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</si>
  <si>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</si>
  <si>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</si>
  <si>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</si>
  <si>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</si>
  <si>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</si>
  <si>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</si>
  <si>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</si>
  <si>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</si>
  <si>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</si>
  <si>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</si>
  <si>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</si>
  <si>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</si>
  <si>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</si>
  <si>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</si>
  <si>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</si>
  <si>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</si>
  <si>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</si>
  <si>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</si>
  <si>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</si>
  <si>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</si>
  <si>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</si>
  <si>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</si>
  <si>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</si>
  <si>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</si>
  <si>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</si>
  <si>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</si>
  <si>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</si>
  <si>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</si>
  <si>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</si>
  <si>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</si>
  <si>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</si>
  <si>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</si>
  <si>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</si>
  <si>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</si>
  <si>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</si>
  <si>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</si>
  <si>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</si>
  <si>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</si>
  <si>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</si>
  <si>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</si>
  <si>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</si>
  <si>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</si>
  <si>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</si>
  <si>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</si>
  <si>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</si>
  <si>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</si>
  <si>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</si>
  <si>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</si>
  <si>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</si>
  <si>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</si>
  <si>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</si>
  <si>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</si>
  <si>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</si>
  <si>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</si>
  <si>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</si>
  <si>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</si>
  <si>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</si>
  <si>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</si>
  <si>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</si>
  <si>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</si>
  <si>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</si>
  <si>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</si>
  <si>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</si>
  <si>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</si>
  <si>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</si>
  <si>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</si>
  <si>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</si>
  <si>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</si>
  <si>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</si>
  <si>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</si>
  <si>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</si>
  <si>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</si>
  <si>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</si>
  <si>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</si>
  <si>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</si>
  <si>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</si>
  <si>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</si>
  <si>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</si>
  <si>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</si>
  <si>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</si>
  <si>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</si>
  <si>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</si>
  <si>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</si>
  <si>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</si>
  <si>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</si>
  <si>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</si>
  <si>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</si>
  <si>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</si>
  <si>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</si>
  <si>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</si>
  <si>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</si>
  <si>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</si>
  <si>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</si>
  <si>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</si>
  <si>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</si>
  <si>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</si>
  <si>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</si>
  <si>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</si>
  <si>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</si>
  <si>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</si>
  <si>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</si>
  <si>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</si>
  <si>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</si>
  <si>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</si>
  <si>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</si>
  <si>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</si>
  <si>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</si>
  <si>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</si>
  <si>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</si>
  <si>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</si>
  <si>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</si>
  <si>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</si>
  <si>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</si>
  <si>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</si>
  <si>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</si>
  <si>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</si>
  <si>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</si>
  <si>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</si>
  <si>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</si>
  <si>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</si>
  <si>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</si>
  <si>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</si>
  <si>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</si>
  <si>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</si>
  <si>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</si>
  <si>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</si>
  <si>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</si>
  <si>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</si>
  <si>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</si>
  <si>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</si>
  <si>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</si>
  <si>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</si>
  <si>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</si>
  <si>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</si>
  <si>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</si>
  <si>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</si>
  <si>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</si>
  <si>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</si>
  <si>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</si>
  <si>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</si>
  <si>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</si>
  <si>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</si>
  <si>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</si>
  <si>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</si>
  <si>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</si>
  <si>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</si>
  <si>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</si>
  <si>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</si>
  <si>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</si>
  <si>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</si>
  <si>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</si>
  <si>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</si>
  <si>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</si>
  <si>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</si>
  <si>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</si>
  <si>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</si>
  <si>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</si>
  <si>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</si>
  <si>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</si>
  <si>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</si>
  <si>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</si>
  <si>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</si>
  <si>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</si>
  <si>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</si>
  <si>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</si>
  <si>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</si>
  <si>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</si>
  <si>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</si>
  <si>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</si>
  <si>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</si>
  <si>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</si>
  <si>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</si>
  <si>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</si>
  <si>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</si>
  <si>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</si>
  <si>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</si>
  <si>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</si>
  <si>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</si>
  <si>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</si>
  <si>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</si>
  <si>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</si>
  <si>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</si>
  <si>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</si>
  <si>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</si>
  <si>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</si>
  <si>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</si>
  <si>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</si>
  <si>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</si>
  <si>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</si>
  <si>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</si>
  <si>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</si>
  <si>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</si>
  <si>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</si>
  <si>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</si>
  <si>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</si>
  <si>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</si>
  <si>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</si>
  <si>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</si>
  <si>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</si>
  <si>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</si>
  <si>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</si>
  <si>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</si>
  <si>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</si>
  <si>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</si>
  <si>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</si>
  <si>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</si>
  <si>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</si>
  <si>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</si>
  <si>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</si>
  <si>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</si>
  <si>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</si>
  <si>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</si>
  <si>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</si>
  <si>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</si>
  <si>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</si>
  <si>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</si>
  <si>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</si>
  <si>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</si>
  <si>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</si>
  <si>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</si>
  <si>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</si>
  <si>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</si>
  <si>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</si>
  <si>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</si>
  <si>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</si>
  <si>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</si>
  <si>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</si>
  <si>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</si>
  <si>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</si>
  <si>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</si>
  <si>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</si>
  <si>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</si>
  <si>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</si>
  <si>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</si>
  <si>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</si>
  <si>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</si>
  <si>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</si>
  <si>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</si>
  <si>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</si>
  <si>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</si>
  <si>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</si>
  <si>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</si>
  <si>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</si>
  <si>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</si>
  <si>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</si>
  <si>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</si>
  <si>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</si>
  <si>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</si>
  <si>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</si>
  <si>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</si>
  <si>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</si>
  <si>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</si>
  <si>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</si>
  <si>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</si>
  <si>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</si>
  <si>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</si>
  <si>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</si>
  <si>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</si>
  <si>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</si>
  <si>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</si>
  <si>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</si>
  <si>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</si>
  <si>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</si>
  <si>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</si>
  <si>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</si>
  <si>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</si>
  <si>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</si>
  <si>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</si>
  <si>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</si>
  <si>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</si>
  <si>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</si>
  <si>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</si>
  <si>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</si>
  <si>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</si>
  <si>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</si>
  <si>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</si>
  <si>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</si>
  <si>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</si>
  <si>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</si>
  <si>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</si>
  <si>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</si>
  <si>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</si>
  <si>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</si>
  <si>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</si>
  <si>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</si>
  <si>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</si>
  <si>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</si>
  <si>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</si>
  <si>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</si>
  <si>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</si>
  <si>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</si>
  <si>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</si>
  <si>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</si>
  <si>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</si>
  <si>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</si>
  <si>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</si>
  <si>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</si>
  <si>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</si>
  <si>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</si>
  <si>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</si>
  <si>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</si>
  <si>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</si>
  <si>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</si>
  <si>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</si>
  <si>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</si>
  <si>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</si>
  <si>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</si>
  <si>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</si>
  <si>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</si>
  <si>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</si>
  <si>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</si>
  <si>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</si>
  <si>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</si>
  <si>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</si>
  <si>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</si>
  <si>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</si>
  <si>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</si>
  <si>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</si>
  <si>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</si>
  <si>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</si>
  <si>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</si>
  <si>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</si>
  <si>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</si>
  <si>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</si>
  <si>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</si>
  <si>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</si>
  <si>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</si>
  <si>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</si>
  <si>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</si>
  <si>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</si>
  <si>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</si>
  <si>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</si>
  <si>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</si>
  <si>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</si>
  <si>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</si>
  <si>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</si>
  <si>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</si>
  <si>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</si>
  <si>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</si>
  <si>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</si>
  <si>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</si>
  <si>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</si>
  <si>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</si>
  <si>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</si>
  <si>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</si>
  <si>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</si>
  <si>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</si>
  <si>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</si>
  <si>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</si>
  <si>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</si>
  <si>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</si>
  <si>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</si>
  <si>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</si>
  <si>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</si>
  <si>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</si>
  <si>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</si>
  <si>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</si>
  <si>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</si>
  <si>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</si>
  <si>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</si>
  <si>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</si>
  <si>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</si>
  <si>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</si>
  <si>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</si>
  <si>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</si>
  <si>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</si>
  <si>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</si>
  <si>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</si>
  <si>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</si>
  <si>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</si>
  <si>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</si>
  <si>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</si>
  <si>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</si>
  <si>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</si>
  <si>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</si>
  <si>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</si>
  <si>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</si>
  <si>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</si>
  <si>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</si>
  <si>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</si>
  <si>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</si>
  <si>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</si>
  <si>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</si>
  <si>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</si>
  <si>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</si>
  <si>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</si>
  <si>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</si>
  <si>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</si>
  <si>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</si>
  <si>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</si>
  <si>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</si>
  <si>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</si>
  <si>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</si>
  <si>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</si>
  <si>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</si>
  <si>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</si>
  <si>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</si>
  <si>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</si>
  <si>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</si>
  <si>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</si>
  <si>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</si>
  <si>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</si>
  <si>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</si>
  <si>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</si>
  <si>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</si>
  <si>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</si>
  <si>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</si>
  <si>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</si>
  <si>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</si>
  <si>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</si>
  <si>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</si>
  <si>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</si>
  <si>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</si>
  <si>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</si>
  <si>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</si>
  <si>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</si>
  <si>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</si>
  <si>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</si>
  <si>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</si>
  <si>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</si>
  <si>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</si>
  <si>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</si>
  <si>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</si>
  <si>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</si>
  <si>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</si>
  <si>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</si>
  <si>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</si>
  <si>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</si>
  <si>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</si>
  <si>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</si>
  <si>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</si>
  <si>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</si>
  <si>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</si>
  <si>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</si>
  <si>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</si>
  <si>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</si>
  <si>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</si>
  <si>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</si>
  <si>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</si>
  <si>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</si>
  <si>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</si>
  <si>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</si>
  <si>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</si>
  <si>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</si>
  <si>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</si>
  <si>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</si>
  <si>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</si>
  <si>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</si>
  <si>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</si>
  <si>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</si>
  <si>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</si>
  <si>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</si>
  <si>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</si>
  <si>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</si>
  <si>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</si>
  <si>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</si>
  <si>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</si>
  <si>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</si>
  <si>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</si>
  <si>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</si>
  <si>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</si>
  <si>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</si>
  <si>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</si>
  <si>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</si>
  <si>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</si>
  <si>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</si>
  <si>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</si>
  <si>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</si>
  <si>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</si>
  <si>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</si>
  <si>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</si>
  <si>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</si>
  <si>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</si>
  <si>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</si>
  <si>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</si>
  <si>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</si>
  <si>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</si>
  <si>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</si>
  <si>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</si>
  <si>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</si>
  <si>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</si>
  <si>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</si>
  <si>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</si>
  <si>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</si>
  <si>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</si>
  <si>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</si>
  <si>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</si>
  <si>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</si>
  <si>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</si>
  <si>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</si>
  <si>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</si>
  <si>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</si>
  <si>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</si>
  <si>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</si>
  <si>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</si>
  <si>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</si>
  <si>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</si>
  <si>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</si>
  <si>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</si>
  <si>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</si>
  <si>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</si>
  <si>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</si>
  <si>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</si>
  <si>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</si>
  <si>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</si>
  <si>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</si>
  <si>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</si>
  <si>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</si>
  <si>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</si>
  <si>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</si>
  <si>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</si>
  <si>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</si>
  <si>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</si>
  <si>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</si>
  <si>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</si>
  <si>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</si>
  <si>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</si>
  <si>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</si>
  <si>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</si>
  <si>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</si>
  <si>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</si>
  <si>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</si>
  <si>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</si>
  <si>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</si>
  <si>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</si>
  <si>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</si>
  <si>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</si>
  <si>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</si>
  <si>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</si>
  <si>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</si>
  <si>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</si>
  <si>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</si>
  <si>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</si>
  <si>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</si>
  <si>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</si>
  <si>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</si>
  <si>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</si>
  <si>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</si>
  <si>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</si>
  <si>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</si>
  <si>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</si>
  <si>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</si>
  <si>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</si>
  <si>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</si>
  <si>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</si>
  <si>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</si>
  <si>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</si>
  <si>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</si>
  <si>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</si>
  <si>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</si>
  <si>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</si>
  <si>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</si>
  <si>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</si>
  <si>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</si>
  <si>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</si>
  <si>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</si>
  <si>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</si>
  <si>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</si>
  <si>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</si>
  <si>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</si>
  <si>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</si>
  <si>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</si>
  <si>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</si>
  <si>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</si>
  <si>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</si>
  <si>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</si>
  <si>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</si>
  <si>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</si>
  <si>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</si>
  <si>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</si>
  <si>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</si>
  <si>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</si>
  <si>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</si>
  <si>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</si>
  <si>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</si>
  <si>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</si>
  <si>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</si>
  <si>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</si>
  <si>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</si>
  <si>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</si>
  <si>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</si>
  <si>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</si>
  <si>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</si>
  <si>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</si>
  <si>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</si>
  <si>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</si>
  <si>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</si>
  <si>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</si>
  <si>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</si>
  <si>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</si>
  <si>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</si>
  <si>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</si>
  <si>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</si>
  <si>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</si>
  <si>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</si>
  <si>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</si>
  <si>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</si>
  <si>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</si>
  <si>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</si>
  <si>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</si>
  <si>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</si>
  <si>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</si>
  <si>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</si>
  <si>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</si>
  <si>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</si>
  <si>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</si>
  <si>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</si>
  <si>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</si>
  <si>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</si>
  <si>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</si>
  <si>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</si>
  <si>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</si>
  <si>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</si>
  <si>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</si>
  <si>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</si>
  <si>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</si>
  <si>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</si>
  <si>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</si>
  <si>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</si>
  <si>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</si>
  <si>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</si>
  <si>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</si>
  <si>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</si>
  <si>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</si>
  <si>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</si>
  <si>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</si>
  <si>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</si>
  <si>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</si>
  <si>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</si>
  <si>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</si>
  <si>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</si>
  <si>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</si>
  <si>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</si>
  <si>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</si>
  <si>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</si>
  <si>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</si>
  <si>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</si>
  <si>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</si>
  <si>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</si>
  <si>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</si>
  <si>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</si>
  <si>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</si>
  <si>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</si>
  <si>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</si>
  <si>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</si>
  <si>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</si>
  <si>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</si>
  <si>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</si>
  <si>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</si>
  <si>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</si>
  <si>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</si>
  <si>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</si>
  <si>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</si>
  <si>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</si>
  <si>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</si>
  <si>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</si>
  <si>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</si>
  <si>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</si>
  <si>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</si>
  <si>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</si>
  <si>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</si>
  <si>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</si>
  <si>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</si>
  <si>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</si>
  <si>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</si>
  <si>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</si>
  <si>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</si>
  <si>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</si>
  <si>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</si>
  <si>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</si>
  <si>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</si>
  <si>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</si>
  <si>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</si>
  <si>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</si>
  <si>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</si>
  <si>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</si>
  <si>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</si>
  <si>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</si>
  <si>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</si>
  <si>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</si>
  <si>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</si>
  <si>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</si>
  <si>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</si>
  <si>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</si>
  <si>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</si>
  <si>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</si>
  <si>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</si>
  <si>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</si>
  <si>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</si>
  <si>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</si>
  <si>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</si>
  <si>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</si>
  <si>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</si>
  <si>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</si>
  <si>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</si>
  <si>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</si>
  <si>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</si>
  <si>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</si>
  <si>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</si>
  <si>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</si>
  <si>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</si>
  <si>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</si>
  <si>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</si>
  <si>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</si>
  <si>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</si>
  <si>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</si>
  <si>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</si>
  <si>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</si>
  <si>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</si>
  <si>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</si>
  <si>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</si>
  <si>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</si>
  <si>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</si>
  <si>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</si>
  <si>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</si>
  <si>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</si>
  <si>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</si>
  <si>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</si>
  <si>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</si>
  <si>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</si>
  <si>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</si>
  <si>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</si>
  <si>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</si>
  <si>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</si>
  <si>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</si>
  <si>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</si>
  <si>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</si>
  <si>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</si>
  <si>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</si>
  <si>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</si>
  <si>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</si>
  <si>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</si>
  <si>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</si>
  <si>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</si>
  <si>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</si>
  <si>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</si>
  <si>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</si>
  <si>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</si>
  <si>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</si>
  <si>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</si>
  <si>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</si>
  <si>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</si>
  <si>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</si>
  <si>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</si>
  <si>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</si>
  <si>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</si>
  <si>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</si>
  <si>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</si>
  <si>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</si>
  <si>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</si>
  <si>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</si>
  <si>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</si>
  <si>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</si>
  <si>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</si>
  <si>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</si>
  <si>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</si>
  <si>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</si>
  <si>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</si>
  <si>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</si>
  <si>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</si>
  <si>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</si>
  <si>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</si>
  <si>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</si>
  <si>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</si>
  <si>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</si>
  <si>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</si>
  <si>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</si>
  <si>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</si>
  <si>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</si>
  <si>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</si>
  <si>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</si>
  <si>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</si>
  <si>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</si>
  <si>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</si>
  <si>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</si>
  <si>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</si>
  <si>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</si>
  <si>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</si>
  <si>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</si>
  <si>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</si>
  <si>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</si>
  <si>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</si>
  <si>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</si>
  <si>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</si>
  <si>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</si>
  <si>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</si>
  <si>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</si>
  <si>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</si>
  <si>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</si>
  <si>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</si>
  <si>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</si>
  <si>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</si>
  <si>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</si>
  <si>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</si>
  <si>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</si>
  <si>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</si>
  <si>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</si>
  <si>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</si>
  <si>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</si>
  <si>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</si>
  <si>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</si>
  <si>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</si>
  <si>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</si>
  <si>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</si>
  <si>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</si>
  <si>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</si>
  <si>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</si>
  <si>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</si>
  <si>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</si>
  <si>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</si>
  <si>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</si>
  <si>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</si>
  <si>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</si>
  <si>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</si>
  <si>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</si>
  <si>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</si>
  <si>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</si>
  <si>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</si>
  <si>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</si>
  <si>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</si>
  <si>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</si>
  <si>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</si>
  <si>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</si>
  <si>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</si>
  <si>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</si>
  <si>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</si>
  <si>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</si>
  <si>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</si>
  <si>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</si>
  <si>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</si>
  <si>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</si>
  <si>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</si>
  <si>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</si>
  <si>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</si>
  <si>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</si>
  <si>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</si>
  <si>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</si>
  <si>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</si>
  <si>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</si>
  <si>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</si>
  <si>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</si>
  <si>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</si>
  <si>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</si>
  <si>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</si>
  <si>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</si>
  <si>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</si>
  <si>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</si>
  <si>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</si>
  <si>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</si>
  <si>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</si>
  <si>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</si>
  <si>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</si>
  <si>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</si>
  <si>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</si>
  <si>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</si>
  <si>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</si>
  <si>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</si>
  <si>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</si>
  <si>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</si>
  <si>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</si>
  <si>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</si>
  <si>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</si>
  <si>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</si>
  <si>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</si>
  <si>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</si>
  <si>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</si>
  <si>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</si>
  <si>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</si>
  <si>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</si>
  <si>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</si>
  <si>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</si>
  <si>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</si>
  <si>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</si>
  <si>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</si>
  <si>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</si>
  <si>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</si>
  <si>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</si>
  <si>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</si>
  <si>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</si>
  <si>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</si>
  <si>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</si>
  <si>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</si>
  <si>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</si>
  <si>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</si>
  <si>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</si>
  <si>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</si>
  <si>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</si>
  <si>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</si>
  <si>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</si>
  <si>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</si>
  <si>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</si>
  <si>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</si>
  <si>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</si>
  <si>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</si>
  <si>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</si>
  <si>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</si>
  <si>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</si>
  <si>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</si>
  <si>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</si>
  <si>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</si>
  <si>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</si>
  <si>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</si>
  <si>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</si>
  <si>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</si>
  <si>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</si>
  <si>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</si>
  <si>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</si>
  <si>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</si>
  <si>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</si>
  <si>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</si>
  <si>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</si>
  <si>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</si>
  <si>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</si>
  <si>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</si>
  <si>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</si>
  <si>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</si>
  <si>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</si>
  <si>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</si>
  <si>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</si>
  <si>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</si>
  <si>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</si>
  <si>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</si>
  <si>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</si>
  <si>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</si>
  <si>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</si>
  <si>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</si>
  <si>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</si>
  <si>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</si>
  <si>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</si>
  <si>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</si>
  <si>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</si>
  <si>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</si>
  <si>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</si>
  <si>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</si>
  <si>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</si>
  <si>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</si>
  <si>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</si>
  <si>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</si>
  <si>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</si>
  <si>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</si>
  <si>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</si>
  <si>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</si>
  <si>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</si>
  <si>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</si>
  <si>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</si>
  <si>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</si>
  <si>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</si>
  <si>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</si>
  <si>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</si>
  <si>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</si>
  <si>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</si>
  <si>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</si>
  <si>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</si>
  <si>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</si>
  <si>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</si>
  <si>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</si>
  <si>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</si>
  <si>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</si>
  <si>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</si>
  <si>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</si>
  <si>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</si>
  <si>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</si>
  <si>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</si>
  <si>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</si>
  <si>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</si>
  <si>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</si>
  <si>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</si>
  <si>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</si>
  <si>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</si>
  <si>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</si>
  <si>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</si>
  <si>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</si>
  <si>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</si>
  <si>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</si>
  <si>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</si>
  <si>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</si>
  <si>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</si>
  <si>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</si>
  <si>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</si>
  <si>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</si>
  <si>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</si>
  <si>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</si>
  <si>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</si>
  <si>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</si>
  <si>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</si>
  <si>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</si>
  <si>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</si>
  <si>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</si>
  <si>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</si>
  <si>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</si>
  <si>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</si>
  <si>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</si>
  <si>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</si>
  <si>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</si>
  <si>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</si>
  <si>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</si>
  <si>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</si>
  <si>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</si>
  <si>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</si>
  <si>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</si>
  <si>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</si>
  <si>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</si>
  <si>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</si>
  <si>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</si>
  <si>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</si>
  <si>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</si>
  <si>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</si>
  <si>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</si>
  <si>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</si>
  <si>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</si>
  <si>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</si>
  <si>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</si>
  <si>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</si>
  <si>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</si>
  <si>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</si>
  <si>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</si>
  <si>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</si>
  <si>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</si>
  <si>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</si>
  <si>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</si>
  <si>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</si>
  <si>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</si>
  <si>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</si>
  <si>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</si>
  <si>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</si>
  <si>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</si>
  <si>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</si>
  <si>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</si>
  <si>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</si>
  <si>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</si>
  <si>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</si>
  <si>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</si>
  <si>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</si>
  <si>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</si>
  <si>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</si>
  <si>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</si>
  <si>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</si>
  <si>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</si>
  <si>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</si>
  <si>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</si>
  <si>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</si>
  <si>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</si>
  <si>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</si>
  <si>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</si>
  <si>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</si>
  <si>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</si>
  <si>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</si>
  <si>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</si>
  <si>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</si>
  <si>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</si>
  <si>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</si>
  <si>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</si>
  <si>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</si>
  <si>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</si>
  <si>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</si>
  <si>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</si>
  <si>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</si>
  <si>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</si>
  <si>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</si>
  <si>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</si>
  <si>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</si>
  <si>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</si>
  <si>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</si>
  <si>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</si>
  <si>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</si>
  <si>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</si>
  <si>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</si>
  <si>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</si>
  <si>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</si>
  <si>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</si>
  <si>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</si>
  <si>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</si>
  <si>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</si>
  <si>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</si>
  <si>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</si>
  <si>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</si>
  <si>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</si>
  <si>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</si>
  <si>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</si>
  <si>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</si>
  <si>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</si>
  <si>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</si>
  <si>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</si>
  <si>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</si>
  <si>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</si>
  <si>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</si>
  <si>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</si>
  <si>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</si>
  <si>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</si>
  <si>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</si>
  <si>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</si>
  <si>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</si>
  <si>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</si>
  <si>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</si>
  <si>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</si>
  <si>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</si>
  <si>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</si>
  <si>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</si>
  <si>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</si>
  <si>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</si>
  <si>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</si>
  <si>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</si>
  <si>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</si>
  <si>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</si>
  <si>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</si>
  <si>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</si>
  <si>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</si>
  <si>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</si>
  <si>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</si>
  <si>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</si>
  <si>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</si>
  <si>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</si>
  <si>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</si>
  <si>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</si>
  <si>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</si>
  <si>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</si>
  <si>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</si>
  <si>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</si>
  <si>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</si>
  <si>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</si>
  <si>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</si>
  <si>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</si>
  <si>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</si>
  <si>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</si>
  <si>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</si>
  <si>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</si>
  <si>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</si>
  <si>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</si>
  <si>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</si>
  <si>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</si>
  <si>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</si>
  <si>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</si>
  <si>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</si>
  <si>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</si>
  <si>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</si>
  <si>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</si>
  <si>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</si>
  <si>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</si>
  <si>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</si>
  <si>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</si>
  <si>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</si>
  <si>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</si>
  <si>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</si>
  <si>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</si>
  <si>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</si>
  <si>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</si>
  <si>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</si>
  <si>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</si>
  <si>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</si>
  <si>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</si>
  <si>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</si>
  <si>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</si>
  <si>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</si>
  <si>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</si>
  <si>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</si>
  <si>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</si>
  <si>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</si>
  <si>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</si>
  <si>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</si>
  <si>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</si>
  <si>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</si>
  <si>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</si>
  <si>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</si>
  <si>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</si>
  <si>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</si>
  <si>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</si>
  <si>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</si>
  <si>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</si>
  <si>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</si>
  <si>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</si>
  <si>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</si>
  <si>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</si>
  <si>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</si>
  <si>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</si>
  <si>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</si>
  <si>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</si>
  <si>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</si>
  <si>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</si>
  <si>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</si>
  <si>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</si>
  <si>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</si>
  <si>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</si>
  <si>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</si>
  <si>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</si>
  <si>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</si>
  <si>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</si>
  <si>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</si>
  <si>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</si>
  <si>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</si>
  <si>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</si>
  <si>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</si>
  <si>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</si>
  <si>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</si>
  <si>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</si>
  <si>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</si>
  <si>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</si>
  <si>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</si>
  <si>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</si>
  <si>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</si>
  <si>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</si>
  <si>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</si>
  <si>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</si>
  <si>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</si>
  <si>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</si>
  <si>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</si>
  <si>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</si>
  <si>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</si>
  <si>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</si>
  <si>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</si>
  <si>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</si>
  <si>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</si>
  <si>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</si>
  <si>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</si>
  <si>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</si>
  <si>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</si>
  <si>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</si>
  <si>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</si>
  <si>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</si>
  <si>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</si>
  <si>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</si>
  <si>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</si>
  <si>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</si>
  <si>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</si>
  <si>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</si>
  <si>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</si>
  <si>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</si>
  <si>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</si>
  <si>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</si>
  <si>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</si>
  <si>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</si>
  <si>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</si>
  <si>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</si>
  <si>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</si>
  <si>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</si>
  <si>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</si>
  <si>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</si>
  <si>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</si>
  <si>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</si>
  <si>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</si>
  <si>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</si>
  <si>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</si>
  <si>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</si>
  <si>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</si>
  <si>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</si>
  <si>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</si>
  <si>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</si>
  <si>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</si>
  <si>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</si>
  <si>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</si>
  <si>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</si>
  <si>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</si>
  <si>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</si>
  <si>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</si>
  <si>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</si>
  <si>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</si>
  <si>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</si>
  <si>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</si>
  <si>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</si>
  <si>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</si>
  <si>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</si>
  <si>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</si>
  <si>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</si>
  <si>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</si>
  <si>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</si>
  <si>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</si>
  <si>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</si>
  <si>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</si>
  <si>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</si>
  <si>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</si>
  <si>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</si>
  <si>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</si>
  <si>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</si>
  <si>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</si>
  <si>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</si>
  <si>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</si>
  <si>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</si>
  <si>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</si>
  <si>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</si>
  <si>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</si>
  <si>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</si>
  <si>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</si>
  <si>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</si>
  <si>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</si>
  <si>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</si>
  <si>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</si>
  <si>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</si>
  <si>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</si>
  <si>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</si>
  <si>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</si>
  <si>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</si>
  <si>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</si>
  <si>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</si>
  <si>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</si>
  <si>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</si>
  <si>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</si>
  <si>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</si>
  <si>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</si>
  <si>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</si>
  <si>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</si>
  <si>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</si>
  <si>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</si>
  <si>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</si>
  <si>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</si>
  <si>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</si>
  <si>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</si>
  <si>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</si>
  <si>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</si>
  <si>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</si>
  <si>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</si>
  <si>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</si>
  <si>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</si>
  <si>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</si>
  <si>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</si>
  <si>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</si>
  <si>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</si>
  <si>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</si>
  <si>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</si>
  <si>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</si>
  <si>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</si>
  <si>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</si>
  <si>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</si>
  <si>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</si>
  <si>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</si>
  <si>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</si>
  <si>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</si>
  <si>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</si>
  <si>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</si>
  <si>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</si>
  <si>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</si>
  <si>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</si>
  <si>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</si>
  <si>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</si>
  <si>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</si>
  <si>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</si>
  <si>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</si>
  <si>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</si>
  <si>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</si>
  <si>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</si>
  <si>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</si>
  <si>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</si>
  <si>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</si>
  <si>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</si>
  <si>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</si>
  <si>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</si>
  <si>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</si>
  <si>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</si>
  <si>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</si>
  <si>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</si>
  <si>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</si>
  <si>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</si>
  <si>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</si>
  <si>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</si>
  <si>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</si>
  <si>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</si>
  <si>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</si>
  <si>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</si>
  <si>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</si>
  <si>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</si>
  <si>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</si>
  <si>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</si>
  <si>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</si>
  <si>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</si>
  <si>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</si>
  <si>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</si>
  <si>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</si>
  <si>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</si>
  <si>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</si>
  <si>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</si>
  <si>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</si>
  <si>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</si>
  <si>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</si>
  <si>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</si>
  <si>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</si>
  <si>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</si>
  <si>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</si>
  <si>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</si>
  <si>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</si>
  <si>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</si>
  <si>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</si>
  <si>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</si>
  <si>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</si>
  <si>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</si>
  <si>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</si>
  <si>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</si>
  <si>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</si>
  <si>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</si>
  <si>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</si>
  <si>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</si>
  <si>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</si>
  <si>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</si>
  <si>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</si>
  <si>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</si>
  <si>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</si>
  <si>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</si>
  <si>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</si>
  <si>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</si>
  <si>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</si>
  <si>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</si>
  <si>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</si>
  <si>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</si>
  <si>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</si>
  <si>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</si>
  <si>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</si>
  <si>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</si>
  <si>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</si>
  <si>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</si>
  <si>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</si>
  <si>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</si>
  <si>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</si>
  <si>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</si>
  <si>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</si>
  <si>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</si>
  <si>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</si>
  <si>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</si>
  <si>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</si>
  <si>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</si>
  <si>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</si>
  <si>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</si>
  <si>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</si>
  <si>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</si>
  <si>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</si>
  <si>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</si>
  <si>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</si>
  <si>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</si>
  <si>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</si>
  <si>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</si>
  <si>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</si>
  <si>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</si>
  <si>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</si>
  <si>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</si>
  <si>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</si>
  <si>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</si>
  <si>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</si>
  <si>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</si>
  <si>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</si>
  <si>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</si>
  <si>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</si>
  <si>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</si>
  <si>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</si>
  <si>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</si>
  <si>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</si>
  <si>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</si>
  <si>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</si>
  <si>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</si>
  <si>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</si>
  <si>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</si>
  <si>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</si>
  <si>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</si>
  <si>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</si>
  <si>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</si>
  <si>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</si>
  <si>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</si>
  <si>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</si>
  <si>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</si>
  <si>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</si>
  <si>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</si>
  <si>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</si>
  <si>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</si>
  <si>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</si>
  <si>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</si>
  <si>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</si>
  <si>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</si>
  <si>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</si>
  <si>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</si>
  <si>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</si>
  <si>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</si>
  <si>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</si>
  <si>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</si>
  <si>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</si>
  <si>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</si>
  <si>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</si>
  <si>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</si>
  <si>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</si>
  <si>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</si>
  <si>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</si>
  <si>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</si>
  <si>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</si>
  <si>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</si>
  <si>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</si>
  <si>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</si>
  <si>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</si>
  <si>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</si>
  <si>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</si>
  <si>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</si>
  <si>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</si>
  <si>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</si>
  <si>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</si>
  <si>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</si>
  <si>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</si>
  <si>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</si>
  <si>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</si>
  <si>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</si>
  <si>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</si>
  <si>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</si>
  <si>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</si>
  <si>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</si>
  <si>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</si>
  <si>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</si>
  <si>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</si>
  <si>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</si>
  <si>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</si>
  <si>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</si>
  <si>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</si>
  <si>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</si>
  <si>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</si>
  <si>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</si>
  <si>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</si>
  <si>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</si>
  <si>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</si>
  <si>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</si>
  <si>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</si>
  <si>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</si>
  <si>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</si>
  <si>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</si>
  <si>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</si>
  <si>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</si>
  <si>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</si>
  <si>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</si>
  <si>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</si>
  <si>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</si>
  <si>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</si>
  <si>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</si>
  <si>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</si>
  <si>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</si>
  <si>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</si>
  <si>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</si>
  <si>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</si>
  <si>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</si>
  <si>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</si>
  <si>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</si>
  <si>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</si>
  <si>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</si>
  <si>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</si>
  <si>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</si>
  <si>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</si>
  <si>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</si>
  <si>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</si>
  <si>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</si>
  <si>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</si>
  <si>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</si>
  <si>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</si>
  <si>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</si>
  <si>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</si>
  <si>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</si>
  <si>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</si>
  <si>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</si>
  <si>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</si>
  <si>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</si>
  <si>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</si>
  <si>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</si>
  <si>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</si>
  <si>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</si>
  <si>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</si>
  <si>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</si>
  <si>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</si>
  <si>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</si>
  <si>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</si>
  <si>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</si>
  <si>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</si>
  <si>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</si>
  <si>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</si>
  <si>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</si>
  <si>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</si>
  <si>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</si>
  <si>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</si>
  <si>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</si>
  <si>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</si>
  <si>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</si>
  <si>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</si>
  <si>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</si>
  <si>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</si>
  <si>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</si>
  <si>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</si>
  <si>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</si>
  <si>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</si>
  <si>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</si>
  <si>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</si>
  <si>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</si>
  <si>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</si>
  <si>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</si>
  <si>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</si>
  <si>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</si>
  <si>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</si>
  <si>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</si>
  <si>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</si>
  <si>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</si>
  <si>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</si>
  <si>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</si>
  <si>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</si>
  <si>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</si>
  <si>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</si>
  <si>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</si>
  <si>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</si>
  <si>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</si>
  <si>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</si>
  <si>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</si>
  <si>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</si>
  <si>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</si>
  <si>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</si>
  <si>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</si>
  <si>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</si>
  <si>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</si>
  <si>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</si>
  <si>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</si>
  <si>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</si>
  <si>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</si>
  <si>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</si>
  <si>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</si>
  <si>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</si>
  <si>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</si>
  <si>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</si>
  <si>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</si>
  <si>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</si>
  <si>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</si>
  <si>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</si>
  <si>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</si>
  <si>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</si>
  <si>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</si>
  <si>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</si>
  <si>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</si>
  <si>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</si>
  <si>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</si>
  <si>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</si>
  <si>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</si>
  <si>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</si>
  <si>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</si>
  <si>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</si>
  <si>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</si>
  <si>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</si>
  <si>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</si>
  <si>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</si>
  <si>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</si>
  <si>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</si>
  <si>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</si>
  <si>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</si>
  <si>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</si>
  <si>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</si>
  <si>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</si>
  <si>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</si>
  <si>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</si>
  <si>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</si>
  <si>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</si>
  <si>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</si>
  <si>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</si>
  <si>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</si>
  <si>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</si>
  <si>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</si>
  <si>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</si>
  <si>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</si>
  <si>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</si>
  <si>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</si>
  <si>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</si>
  <si>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</si>
  <si>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</si>
  <si>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</si>
  <si>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</si>
  <si>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</si>
  <si>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</si>
  <si>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</si>
  <si>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</si>
  <si>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</si>
  <si>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</si>
  <si>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</si>
  <si>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</si>
  <si>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</si>
  <si>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</si>
  <si>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</si>
  <si>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</si>
  <si>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</si>
  <si>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</si>
  <si>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</si>
  <si>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</si>
  <si>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</si>
  <si>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</si>
  <si>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</si>
  <si>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</si>
  <si>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</si>
  <si>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</si>
  <si>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</si>
  <si>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</si>
  <si>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</si>
  <si>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</si>
  <si>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</si>
  <si>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</si>
  <si>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</si>
  <si>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</si>
  <si>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</si>
  <si>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</si>
  <si>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</si>
  <si>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</si>
  <si>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</si>
  <si>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</si>
  <si>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</si>
  <si>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</si>
  <si>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</si>
  <si>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</si>
  <si>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</si>
  <si>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</si>
  <si>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</si>
  <si>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</si>
  <si>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</si>
  <si>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</si>
  <si>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</si>
  <si>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</si>
  <si>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</si>
  <si>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</si>
  <si>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</si>
  <si>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</si>
  <si>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</si>
  <si>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</si>
  <si>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</si>
  <si>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</si>
  <si>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</si>
  <si>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</si>
  <si>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</si>
  <si>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</si>
  <si>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</si>
  <si>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</si>
  <si>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</si>
  <si>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</si>
  <si>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</si>
  <si>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</si>
  <si>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</si>
  <si>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</si>
  <si>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</si>
  <si>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</si>
  <si>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</si>
  <si>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</si>
  <si>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</si>
  <si>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</si>
  <si>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</si>
  <si>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</si>
  <si>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</si>
  <si>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</si>
  <si>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</si>
  <si>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</si>
  <si>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</si>
  <si>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</si>
  <si>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</si>
  <si>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</si>
  <si>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</si>
  <si>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</si>
  <si>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</si>
  <si>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</si>
  <si>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</si>
  <si>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</si>
  <si>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</si>
  <si>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</si>
  <si>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</si>
  <si>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</si>
  <si>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</si>
  <si>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</si>
  <si>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</si>
  <si>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</si>
  <si>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</si>
  <si>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</si>
  <si>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</si>
  <si>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</si>
  <si>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</si>
  <si>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</si>
  <si>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</si>
  <si>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</si>
  <si>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</si>
  <si>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</si>
  <si>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</si>
  <si>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</si>
  <si>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</si>
  <si>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</si>
  <si>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</si>
  <si>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</si>
  <si>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</si>
  <si>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</si>
  <si>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</si>
  <si>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</si>
  <si>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</si>
  <si>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</si>
  <si>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</si>
  <si>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</si>
  <si>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</si>
  <si>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</si>
  <si>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</si>
  <si>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</si>
  <si>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</si>
  <si>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</si>
  <si>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</si>
  <si>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</si>
  <si>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</si>
  <si>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</si>
  <si>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</si>
  <si>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</si>
  <si>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</si>
  <si>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</si>
  <si>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</si>
  <si>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</si>
  <si>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</si>
  <si>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</si>
  <si>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</si>
  <si>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</si>
  <si>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</si>
  <si>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</si>
  <si>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</si>
  <si>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</si>
  <si>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</si>
  <si>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</si>
  <si>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</si>
  <si>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</si>
  <si>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</si>
  <si>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</si>
  <si>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</si>
  <si>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</si>
  <si>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</si>
  <si>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</si>
  <si>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</si>
  <si>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</si>
  <si>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</si>
  <si>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</si>
  <si>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</si>
  <si>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</si>
  <si>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</si>
  <si>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</si>
  <si>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</si>
  <si>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</si>
  <si>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</si>
  <si>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</si>
  <si>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</si>
  <si>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</si>
  <si>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</si>
  <si>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</si>
  <si>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</si>
  <si>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</si>
  <si>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</si>
  <si>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</si>
  <si>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</si>
  <si>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</si>
  <si>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</si>
  <si>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</si>
  <si>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</si>
  <si>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</si>
  <si>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</si>
  <si>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</si>
  <si>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</si>
  <si>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</si>
  <si>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</si>
  <si>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</si>
  <si>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</si>
  <si>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</si>
  <si>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</si>
  <si>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</si>
  <si>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</si>
  <si>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</si>
  <si>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</si>
  <si>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</si>
  <si>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</si>
  <si>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</si>
  <si>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</si>
  <si>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</si>
  <si>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</si>
  <si>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</si>
  <si>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</si>
  <si>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</si>
  <si>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</si>
  <si>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</si>
  <si>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</si>
  <si>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</si>
  <si>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</si>
  <si>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</si>
  <si>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</si>
  <si>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</si>
  <si>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</si>
  <si>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</si>
  <si>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</si>
  <si>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</si>
  <si>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</si>
  <si>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</si>
  <si>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</si>
  <si>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</si>
  <si>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</si>
  <si>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</si>
  <si>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</si>
  <si>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</si>
  <si>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</si>
  <si>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</si>
  <si>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</si>
  <si>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</si>
  <si>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</si>
  <si>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</si>
  <si>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</si>
  <si>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</si>
  <si>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</si>
  <si>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</si>
  <si>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</si>
  <si>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</si>
  <si>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</si>
  <si>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</si>
  <si>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</si>
  <si>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</si>
  <si>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</si>
  <si>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</si>
  <si>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</si>
  <si>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</si>
  <si>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</si>
  <si>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</si>
  <si>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</si>
  <si>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</si>
  <si>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</si>
  <si>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</si>
  <si>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</si>
  <si>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</si>
  <si>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</si>
  <si>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</si>
  <si>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</si>
  <si>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</si>
  <si>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</si>
  <si>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</si>
  <si>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</si>
  <si>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</si>
  <si>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</si>
  <si>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</si>
  <si>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</si>
  <si>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</si>
  <si>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</si>
  <si>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</si>
  <si>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</si>
  <si>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</si>
  <si>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</si>
  <si>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</si>
  <si>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</si>
  <si>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</si>
  <si>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</si>
  <si>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</si>
  <si>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</si>
  <si>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</si>
  <si>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</si>
  <si>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</si>
  <si>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</si>
  <si>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</si>
  <si>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</si>
  <si>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</si>
  <si>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</si>
  <si>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</si>
  <si>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</si>
  <si>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</si>
  <si>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</si>
  <si>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</si>
  <si>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</si>
  <si>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</si>
  <si>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</si>
  <si>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</si>
  <si>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</si>
  <si>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</si>
  <si>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</si>
  <si>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</si>
  <si>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</si>
  <si>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</si>
  <si>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</si>
  <si>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</si>
  <si>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</si>
  <si>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</si>
  <si>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</si>
  <si>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</si>
  <si>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</si>
  <si>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</si>
  <si>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</si>
  <si>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</si>
  <si>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</si>
  <si>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</si>
  <si>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</si>
  <si>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</si>
  <si>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</si>
  <si>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</si>
  <si>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</si>
  <si>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</si>
  <si>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</si>
  <si>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</si>
  <si>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</si>
  <si>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</si>
  <si>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</si>
  <si>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</si>
  <si>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</si>
  <si>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</si>
  <si>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</si>
  <si>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</si>
  <si>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</si>
  <si>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</si>
  <si>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</si>
  <si>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</si>
  <si>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</si>
  <si>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</si>
  <si>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</si>
  <si>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</si>
  <si>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</si>
  <si>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</si>
  <si>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</si>
  <si>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</si>
  <si>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</si>
  <si>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</si>
  <si>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</si>
  <si>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</si>
  <si>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</si>
  <si>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</si>
  <si>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</si>
  <si>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</si>
  <si>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</si>
  <si>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</si>
  <si>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</si>
  <si>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</si>
  <si>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</si>
  <si>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</si>
  <si>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</si>
  <si>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</si>
  <si>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</si>
  <si>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</si>
  <si>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</si>
  <si>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</si>
  <si>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</si>
  <si>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</si>
  <si>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</si>
  <si>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</si>
  <si>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</si>
  <si>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</si>
  <si>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</si>
  <si>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</si>
  <si>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</si>
  <si>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</si>
  <si>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</si>
  <si>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</si>
  <si>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</si>
  <si>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</si>
  <si>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</si>
  <si>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</si>
  <si>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</si>
  <si>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</si>
  <si>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</si>
  <si>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</si>
  <si>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</si>
  <si>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</si>
  <si>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</si>
  <si>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</si>
  <si>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</si>
  <si>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</si>
  <si>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</si>
  <si>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</si>
  <si>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</si>
  <si>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</si>
  <si>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</si>
  <si>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</si>
  <si>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</si>
  <si>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</si>
  <si>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</si>
  <si>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</si>
  <si>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</si>
  <si>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</si>
  <si>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</si>
  <si>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</si>
  <si>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</si>
  <si>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</si>
  <si>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</si>
  <si>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</si>
  <si>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</si>
  <si>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</si>
  <si>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</si>
  <si>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</si>
  <si>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</si>
  <si>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</si>
  <si>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</si>
  <si>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</si>
  <si>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</si>
  <si>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</si>
  <si>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</si>
  <si>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</si>
  <si>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</si>
  <si>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</si>
  <si>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</si>
  <si>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</si>
  <si>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</si>
  <si>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</si>
  <si>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</si>
  <si>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</si>
  <si>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</si>
  <si>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</si>
  <si>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</si>
  <si>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</si>
  <si>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</si>
  <si>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</si>
  <si>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</si>
  <si>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</si>
  <si>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</si>
  <si>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</si>
  <si>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</si>
  <si>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</si>
  <si>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</si>
  <si>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</si>
  <si>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</si>
  <si>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</si>
  <si>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</si>
  <si>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</si>
  <si>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</si>
  <si>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</si>
  <si>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</si>
  <si>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</si>
  <si>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</si>
  <si>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</si>
  <si>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</si>
  <si>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</si>
  <si>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</si>
  <si>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</si>
  <si>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</si>
  <si>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</si>
  <si>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</si>
  <si>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</si>
  <si>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</si>
  <si>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</si>
  <si>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</si>
  <si>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</si>
  <si>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</si>
  <si>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</si>
  <si>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</si>
  <si>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</si>
  <si>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</si>
  <si>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</si>
  <si>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</si>
  <si>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</si>
  <si>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</si>
  <si>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</si>
  <si>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</si>
  <si>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</si>
  <si>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</si>
  <si>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</si>
  <si>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</si>
  <si>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</si>
  <si>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</si>
  <si>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</si>
  <si>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</si>
  <si>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</si>
  <si>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</si>
  <si>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</si>
  <si>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</si>
  <si>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</si>
  <si>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</si>
  <si>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</si>
  <si>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</si>
  <si>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</si>
  <si>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</si>
  <si>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</si>
  <si>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</si>
  <si>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</si>
  <si>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</si>
  <si>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</si>
  <si>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</si>
  <si>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</si>
  <si>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</si>
  <si>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</si>
  <si>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</si>
  <si>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</si>
  <si>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</si>
  <si>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</si>
  <si>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</si>
  <si>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</si>
  <si>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</si>
  <si>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</si>
  <si>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</si>
  <si>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</si>
  <si>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</si>
  <si>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</si>
  <si>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</si>
  <si>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</si>
  <si>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</si>
  <si>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</si>
  <si>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</si>
  <si>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</si>
  <si>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</si>
  <si>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</si>
  <si>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</si>
  <si>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</si>
  <si>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</si>
  <si>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</si>
  <si>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</si>
  <si>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</si>
  <si>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</si>
  <si>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</si>
  <si>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</si>
  <si>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</si>
  <si>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</si>
  <si>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</si>
  <si>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</si>
  <si>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</si>
  <si>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</si>
  <si>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</si>
  <si>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</si>
  <si>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</si>
  <si>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</si>
  <si>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</si>
  <si>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</si>
  <si>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</si>
  <si>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</si>
  <si>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</si>
  <si>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</si>
  <si>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</si>
  <si>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</si>
  <si>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</si>
  <si>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</si>
  <si>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</si>
  <si>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</si>
  <si>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</si>
  <si>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</si>
  <si>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</si>
  <si>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</si>
  <si>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</si>
  <si>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</si>
  <si>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</si>
  <si>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</si>
  <si>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</si>
  <si>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</si>
  <si>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</si>
  <si>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</si>
  <si>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</si>
  <si>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</si>
  <si>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</si>
  <si>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</si>
  <si>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</si>
  <si>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</si>
  <si>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</si>
  <si>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</si>
  <si>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</si>
  <si>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</si>
  <si>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</si>
  <si>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</si>
  <si>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</si>
  <si>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</si>
  <si>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</si>
  <si>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</si>
  <si>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</si>
  <si>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</si>
  <si>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</si>
  <si>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</si>
  <si>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</si>
  <si>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</si>
  <si>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</si>
  <si>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</si>
  <si>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</si>
  <si>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</si>
  <si>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</si>
  <si>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</si>
  <si>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</si>
  <si>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</si>
  <si>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</si>
  <si>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</si>
  <si>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</si>
  <si>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</si>
  <si>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</si>
  <si>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</si>
  <si>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</si>
  <si>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</si>
  <si>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</si>
  <si>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</si>
  <si>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</si>
  <si>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</si>
  <si>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</si>
  <si>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</si>
  <si>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</si>
  <si>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</si>
  <si>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</si>
  <si>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</si>
  <si>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</si>
  <si>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</si>
  <si>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</si>
  <si>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</si>
  <si>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</si>
  <si>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</si>
  <si>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</si>
  <si>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</si>
  <si>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</si>
  <si>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</si>
  <si>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</si>
  <si>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</si>
  <si>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</si>
  <si>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</si>
  <si>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</si>
  <si>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</si>
  <si>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</si>
  <si>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</si>
  <si>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</si>
  <si>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</si>
  <si>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</si>
  <si>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</si>
  <si>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</si>
  <si>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</si>
  <si>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</si>
  <si>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</si>
  <si>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</si>
  <si>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</si>
  <si>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</si>
  <si>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</si>
  <si>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</si>
  <si>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</si>
  <si>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</si>
  <si>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</si>
  <si>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</si>
  <si>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</si>
  <si>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</si>
  <si>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</si>
  <si>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</si>
  <si>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</si>
  <si>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</si>
  <si>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</si>
  <si>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</si>
  <si>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</si>
  <si>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</si>
  <si>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</si>
  <si>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</si>
  <si>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</si>
  <si>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</si>
  <si>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</si>
  <si>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</si>
  <si>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</si>
  <si>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</si>
  <si>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</si>
  <si>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</si>
  <si>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</si>
  <si>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</si>
  <si>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</si>
  <si>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</si>
  <si>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</si>
  <si>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</si>
  <si>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</si>
  <si>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</si>
  <si>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</si>
  <si>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</si>
  <si>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</si>
  <si>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</si>
  <si>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</si>
  <si>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</si>
  <si>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</si>
  <si>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</si>
  <si>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</si>
  <si>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</si>
  <si>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</si>
  <si>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</si>
  <si>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</si>
  <si>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</si>
  <si>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</si>
  <si>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</si>
  <si>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</si>
  <si>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</si>
  <si>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</si>
  <si>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</si>
  <si>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</si>
  <si>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</si>
  <si>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</si>
  <si>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</si>
  <si>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</si>
  <si>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</si>
  <si>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</si>
  <si>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</si>
  <si>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</si>
  <si>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</si>
  <si>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</si>
  <si>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</si>
  <si>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</si>
  <si>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</si>
  <si>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</si>
  <si>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</si>
  <si>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</si>
  <si>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</si>
  <si>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</si>
  <si>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</si>
  <si>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</si>
  <si>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</si>
  <si>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</si>
  <si>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</si>
  <si>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</si>
  <si>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</si>
  <si>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</si>
  <si>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</si>
  <si>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</si>
  <si>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</si>
  <si>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</si>
  <si>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</si>
  <si>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</si>
  <si>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</si>
  <si>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</si>
  <si>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</si>
  <si>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</si>
  <si>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</si>
  <si>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</si>
  <si>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</si>
  <si>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</si>
  <si>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</si>
  <si>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</si>
  <si>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</si>
  <si>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</si>
  <si>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</si>
  <si>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</si>
  <si>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</si>
  <si>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</si>
  <si>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</si>
  <si>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</si>
  <si>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</si>
  <si>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</si>
  <si>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</si>
  <si>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</si>
  <si>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</si>
  <si>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</si>
  <si>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</si>
  <si>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</si>
  <si>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</si>
  <si>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</si>
  <si>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</si>
  <si>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</si>
  <si>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</si>
  <si>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</si>
  <si>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</si>
  <si>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</si>
  <si>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</si>
  <si>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</si>
  <si>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</si>
  <si>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</si>
  <si>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</si>
  <si>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</si>
  <si>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</si>
  <si>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</si>
  <si>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</si>
  <si>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</si>
  <si>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</si>
  <si>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</si>
  <si>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</si>
  <si>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</si>
  <si>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</si>
  <si>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</si>
  <si>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</si>
  <si>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</si>
  <si>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</si>
  <si>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</si>
  <si>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</si>
  <si>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</si>
  <si>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</si>
  <si>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</si>
  <si>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</si>
  <si>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</si>
  <si>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</si>
  <si>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</si>
  <si>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</si>
  <si>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</si>
  <si>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</si>
  <si>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</si>
  <si>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</si>
  <si>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</si>
  <si>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</si>
  <si>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</si>
  <si>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</si>
  <si>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</si>
  <si>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</si>
  <si>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</si>
  <si>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</si>
  <si>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</si>
  <si>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</si>
  <si>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</si>
  <si>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</si>
  <si>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</si>
  <si>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</si>
  <si>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</si>
  <si>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</si>
  <si>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</si>
  <si>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</si>
  <si>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</si>
  <si>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</si>
  <si>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</si>
  <si>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</si>
  <si>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</si>
  <si>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</si>
  <si>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</si>
  <si>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</si>
  <si>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</si>
  <si>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</si>
  <si>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</si>
  <si>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</si>
  <si>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</si>
  <si>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</si>
  <si>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</si>
  <si>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</si>
  <si>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</si>
  <si>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</si>
  <si>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</si>
  <si>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</si>
  <si>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</si>
  <si>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</si>
  <si>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</si>
  <si>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</si>
  <si>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</si>
  <si>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</si>
  <si>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</si>
  <si>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</si>
  <si>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</si>
  <si>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</si>
  <si>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</si>
  <si>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</si>
  <si>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</si>
  <si>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</si>
  <si>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</si>
  <si>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</si>
  <si>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</si>
  <si>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</si>
  <si>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</si>
  <si>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</si>
  <si>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</si>
  <si>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</si>
  <si>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</si>
  <si>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</si>
  <si>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</si>
  <si>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</si>
  <si>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</si>
  <si>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</si>
  <si>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</si>
  <si>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</si>
  <si>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</si>
  <si>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</si>
  <si>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</si>
  <si>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</si>
  <si>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</si>
  <si>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</si>
  <si>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</si>
  <si>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</si>
  <si>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</si>
  <si>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</si>
  <si>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</si>
  <si>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</si>
  <si>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</si>
  <si>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</si>
  <si>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</si>
  <si>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</si>
  <si>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</si>
  <si>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</si>
  <si>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</si>
  <si>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</si>
  <si>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OŠ IVANA KUKULJEVIĆA SAKCINSKOG </t>
  </si>
  <si>
    <t xml:space="preserve">AK.LADISLAVA ŠABANA 17 </t>
  </si>
  <si>
    <t>IVANA BOROVEČKI</t>
  </si>
  <si>
    <t>042781330</t>
  </si>
  <si>
    <t>borovecki.ivana@gmail.com</t>
  </si>
  <si>
    <t xml:space="preserve">os-ivanec@os-iksakcinskog-ivanec.skole.hr </t>
  </si>
  <si>
    <t>DAMIR JAGIĆ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</si>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</sst>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12872063</v>
      </c>
      <c r="D2" s="63">
        <f>PRRAS!E12</f>
        <v>13587842</v>
      </c>
      <c r="E2" s="63"/>
      <c r="F2" s="63"/>
      <c r="G2" s="64">
        <f t="shared" ref="G2:G65" si="0">(B2/1000)*(C2*1+D2*2)</f>
        <v>40047.747000000003</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13797</v>
      </c>
      <c r="L10" s="50">
        <f>INT(VALUE(RefStr!B6))</f>
        <v>13797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03125408</v>
      </c>
      <c r="L11" s="50">
        <f>INT(VALUE(RefStr!B8))</f>
        <v>3125408</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IVANA KUKULJEVIĆA SAKCINSKOG</v>
      </c>
      <c r="L12" s="50">
        <f>LEN(Skriveni!K12)</f>
        <v>31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42240</v>
      </c>
      <c r="L13" s="50">
        <f>INT(VALUE(RefStr!B12))</f>
        <v>42240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IVANEC</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AK.LADISLAVA ŠABANA 17</v>
      </c>
      <c r="L15" s="50">
        <f>LEN(Skriveni!K15)</f>
        <v>22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156</v>
      </c>
      <c r="L19" s="50">
        <f>INT(VALUE(RefStr!B22))</f>
        <v>156</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16575689564</v>
      </c>
      <c r="L21" s="50">
        <f>INT(VALUE(RefStr!K14))</f>
        <v>16575689564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IVANA BOROVEČKI</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042781330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042781330</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borovecki.ivana@gmail.com</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os-ivanec@os-iksakcinskog-ivanec.skole.hr</v>
      </c>
      <c r="L26" s="50">
        <f>LEN(RefStr!H31)</f>
        <v>42</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DAMIR JAGIĆ</v>
      </c>
      <c r="L27" s="50">
        <f>LEN(RefStr!H33)</f>
        <v>11</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309.407.284,31</v>
      </c>
      <c r="L28" s="50">
        <f>SUM(G2:G1561)</f>
        <v>309407284.30700004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205916469.75300005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83538326.571999967</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18702436.026000001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1250051.956</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11143315</v>
      </c>
      <c r="D46" s="58">
        <f>PRRAS!E56</f>
        <v>11778889</v>
      </c>
      <c r="E46" s="58">
        <v>0</v>
      </c>
      <c r="F46" s="58">
        <v>0</v>
      </c>
      <c r="G46" s="59">
        <f t="shared" si="0"/>
        <v>1561549.1850000001</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44833</v>
      </c>
      <c r="D58" s="58">
        <f>PRRAS!E68</f>
        <v>34925</v>
      </c>
      <c r="E58" s="58">
        <v>0</v>
      </c>
      <c r="F58" s="58">
        <v>0</v>
      </c>
      <c r="G58" s="59">
        <f t="shared" si="0"/>
        <v>6536.9310000000005</v>
      </c>
      <c r="H58" s="59">
        <f t="shared" si="1"/>
        <v>0</v>
      </c>
      <c r="I58" s="60">
        <v>0</v>
      </c>
    </row>
    <row r="59" spans="1:9" x14ac:dyDescent="0.2">
      <c r="A59" s="57">
        <v>151</v>
      </c>
      <c r="B59" s="58">
        <f>PRRAS!C69</f>
        <v>58</v>
      </c>
      <c r="C59" s="58">
        <f>PRRAS!D69</f>
        <v>44833</v>
      </c>
      <c r="D59" s="58">
        <f>PRRAS!E69</f>
        <v>34925</v>
      </c>
      <c r="E59" s="58">
        <v>0</v>
      </c>
      <c r="F59" s="58">
        <v>0</v>
      </c>
      <c r="G59" s="59">
        <f t="shared" si="0"/>
        <v>6651.6140000000005</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10918646</v>
      </c>
      <c r="D64" s="58">
        <f>PRRAS!E74</f>
        <v>11409159</v>
      </c>
      <c r="E64" s="58">
        <v>0</v>
      </c>
      <c r="F64" s="58">
        <v>0</v>
      </c>
      <c r="G64" s="59">
        <f t="shared" si="0"/>
        <v>2125428.7319999998</v>
      </c>
      <c r="H64" s="59">
        <f t="shared" si="1"/>
        <v>0</v>
      </c>
      <c r="I64" s="60">
        <v>0</v>
      </c>
    </row>
    <row r="65" spans="1:9" x14ac:dyDescent="0.2">
      <c r="A65" s="57">
        <v>151</v>
      </c>
      <c r="B65" s="58">
        <f>PRRAS!C75</f>
        <v>64</v>
      </c>
      <c r="C65" s="58">
        <f>PRRAS!D75</f>
        <v>10918646</v>
      </c>
      <c r="D65" s="58">
        <f>PRRAS!E75</f>
        <v>11409159</v>
      </c>
      <c r="E65" s="58">
        <v>0</v>
      </c>
      <c r="F65" s="58">
        <v>0</v>
      </c>
      <c r="G65" s="59">
        <f t="shared" si="0"/>
        <v>2159165.696</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179836</v>
      </c>
      <c r="D67" s="58">
        <f>PRRAS!E77</f>
        <v>44533</v>
      </c>
      <c r="E67" s="58">
        <v>0</v>
      </c>
      <c r="F67" s="58">
        <v>0</v>
      </c>
      <c r="G67" s="59">
        <f t="shared" si="2"/>
        <v>17747.531999999999</v>
      </c>
      <c r="H67" s="59">
        <f t="shared" si="3"/>
        <v>0</v>
      </c>
      <c r="I67" s="60">
        <v>0</v>
      </c>
    </row>
    <row r="68" spans="1:9" x14ac:dyDescent="0.2">
      <c r="A68" s="57">
        <v>151</v>
      </c>
      <c r="B68" s="58">
        <f>PRRAS!C78</f>
        <v>67</v>
      </c>
      <c r="C68" s="58">
        <f>PRRAS!D78</f>
        <v>179836</v>
      </c>
      <c r="D68" s="58">
        <f>PRRAS!E78</f>
        <v>44533</v>
      </c>
      <c r="E68" s="58">
        <v>0</v>
      </c>
      <c r="F68" s="58">
        <v>0</v>
      </c>
      <c r="G68" s="59">
        <f t="shared" si="2"/>
        <v>18016.434000000001</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290272</v>
      </c>
      <c r="E70" s="58">
        <v>0</v>
      </c>
      <c r="F70" s="58">
        <v>0</v>
      </c>
      <c r="G70" s="59">
        <f t="shared" si="2"/>
        <v>40057.536</v>
      </c>
      <c r="H70" s="59">
        <f t="shared" si="3"/>
        <v>0</v>
      </c>
      <c r="I70" s="60">
        <v>0</v>
      </c>
    </row>
    <row r="71" spans="1:9" x14ac:dyDescent="0.2">
      <c r="A71" s="57">
        <v>151</v>
      </c>
      <c r="B71" s="58">
        <f>PRRAS!C81</f>
        <v>70</v>
      </c>
      <c r="C71" s="58">
        <f>PRRAS!D81</f>
        <v>0</v>
      </c>
      <c r="D71" s="58">
        <f>PRRAS!E81</f>
        <v>2430</v>
      </c>
      <c r="E71" s="58">
        <v>0</v>
      </c>
      <c r="F71" s="58">
        <v>0</v>
      </c>
      <c r="G71" s="59">
        <f t="shared" si="2"/>
        <v>340.20000000000005</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287842</v>
      </c>
      <c r="E73" s="58">
        <v>0</v>
      </c>
      <c r="F73" s="58">
        <v>0</v>
      </c>
      <c r="G73" s="59">
        <f t="shared" si="2"/>
        <v>41449.248</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330</v>
      </c>
      <c r="D75" s="58">
        <f>PRRAS!E85</f>
        <v>356</v>
      </c>
      <c r="E75" s="58">
        <v>0</v>
      </c>
      <c r="F75" s="58">
        <v>0</v>
      </c>
      <c r="G75" s="59">
        <f t="shared" si="2"/>
        <v>77.10799999999999</v>
      </c>
      <c r="H75" s="59">
        <f t="shared" si="3"/>
        <v>0</v>
      </c>
      <c r="I75" s="60">
        <v>0</v>
      </c>
    </row>
    <row r="76" spans="1:9" x14ac:dyDescent="0.2">
      <c r="A76" s="57">
        <v>151</v>
      </c>
      <c r="B76" s="58">
        <f>PRRAS!C86</f>
        <v>75</v>
      </c>
      <c r="C76" s="58">
        <f>PRRAS!D86</f>
        <v>330</v>
      </c>
      <c r="D76" s="58">
        <f>PRRAS!E86</f>
        <v>356</v>
      </c>
      <c r="E76" s="58">
        <v>0</v>
      </c>
      <c r="F76" s="58">
        <v>0</v>
      </c>
      <c r="G76" s="59">
        <f t="shared" si="2"/>
        <v>78.149999999999991</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330</v>
      </c>
      <c r="D78" s="58">
        <f>PRRAS!E88</f>
        <v>356</v>
      </c>
      <c r="E78" s="58">
        <v>0</v>
      </c>
      <c r="F78" s="58">
        <v>0</v>
      </c>
      <c r="G78" s="59">
        <f t="shared" si="2"/>
        <v>80.233999999999995</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642226</v>
      </c>
      <c r="D106" s="58">
        <f>PRRAS!E116</f>
        <v>486689</v>
      </c>
      <c r="E106" s="58">
        <v>0</v>
      </c>
      <c r="F106" s="58">
        <v>0</v>
      </c>
      <c r="G106" s="59">
        <f t="shared" si="2"/>
        <v>169638.41999999998</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642226</v>
      </c>
      <c r="D112" s="58">
        <f>PRRAS!E122</f>
        <v>486689</v>
      </c>
      <c r="E112" s="58">
        <v>0</v>
      </c>
      <c r="F112" s="58">
        <v>0</v>
      </c>
      <c r="G112" s="59">
        <f t="shared" si="2"/>
        <v>179332.04399999999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642226</v>
      </c>
      <c r="D117" s="58">
        <f>PRRAS!E127</f>
        <v>486689</v>
      </c>
      <c r="E117" s="58">
        <v>0</v>
      </c>
      <c r="F117" s="58">
        <v>0</v>
      </c>
      <c r="G117" s="59">
        <f t="shared" si="2"/>
        <v>187410.06400000001</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12981</v>
      </c>
      <c r="D124" s="58">
        <f>PRRAS!E134</f>
        <v>19910</v>
      </c>
      <c r="E124" s="58">
        <v>0</v>
      </c>
      <c r="F124" s="58">
        <v>0</v>
      </c>
      <c r="G124" s="59">
        <f t="shared" si="2"/>
        <v>6494.5230000000001</v>
      </c>
      <c r="H124" s="59">
        <f t="shared" si="3"/>
        <v>0</v>
      </c>
      <c r="I124" s="60">
        <v>0</v>
      </c>
    </row>
    <row r="125" spans="1:9" x14ac:dyDescent="0.2">
      <c r="A125" s="57">
        <v>151</v>
      </c>
      <c r="B125" s="58">
        <f>PRRAS!C135</f>
        <v>124</v>
      </c>
      <c r="C125" s="58">
        <f>PRRAS!D135</f>
        <v>1576</v>
      </c>
      <c r="D125" s="58">
        <f>PRRAS!E135</f>
        <v>2620</v>
      </c>
      <c r="E125" s="58">
        <v>0</v>
      </c>
      <c r="F125" s="58">
        <v>0</v>
      </c>
      <c r="G125" s="59">
        <f t="shared" si="2"/>
        <v>845.18399999999997</v>
      </c>
      <c r="H125" s="59">
        <f t="shared" si="3"/>
        <v>0</v>
      </c>
      <c r="I125" s="60">
        <v>0</v>
      </c>
    </row>
    <row r="126" spans="1:9" x14ac:dyDescent="0.2">
      <c r="A126" s="57">
        <v>151</v>
      </c>
      <c r="B126" s="58">
        <f>PRRAS!C136</f>
        <v>125</v>
      </c>
      <c r="C126" s="58">
        <f>PRRAS!D136</f>
        <v>749</v>
      </c>
      <c r="D126" s="58">
        <f>PRRAS!E136</f>
        <v>2620</v>
      </c>
      <c r="E126" s="58">
        <v>0</v>
      </c>
      <c r="F126" s="58">
        <v>0</v>
      </c>
      <c r="G126" s="59">
        <f t="shared" si="2"/>
        <v>748.625</v>
      </c>
      <c r="H126" s="59">
        <f t="shared" si="3"/>
        <v>0</v>
      </c>
      <c r="I126" s="60">
        <v>0</v>
      </c>
    </row>
    <row r="127" spans="1:9" x14ac:dyDescent="0.2">
      <c r="A127" s="57">
        <v>151</v>
      </c>
      <c r="B127" s="58">
        <f>PRRAS!C137</f>
        <v>126</v>
      </c>
      <c r="C127" s="58">
        <f>PRRAS!D137</f>
        <v>827</v>
      </c>
      <c r="D127" s="58">
        <f>PRRAS!E137</f>
        <v>0</v>
      </c>
      <c r="E127" s="58">
        <v>0</v>
      </c>
      <c r="F127" s="58">
        <v>0</v>
      </c>
      <c r="G127" s="59">
        <f t="shared" si="2"/>
        <v>104.202</v>
      </c>
      <c r="H127" s="59">
        <f t="shared" si="3"/>
        <v>0</v>
      </c>
      <c r="I127" s="60">
        <v>0</v>
      </c>
    </row>
    <row r="128" spans="1:9" x14ac:dyDescent="0.2">
      <c r="A128" s="57">
        <v>151</v>
      </c>
      <c r="B128" s="58">
        <f>PRRAS!C138</f>
        <v>127</v>
      </c>
      <c r="C128" s="58">
        <f>PRRAS!D138</f>
        <v>11405</v>
      </c>
      <c r="D128" s="58">
        <f>PRRAS!E138</f>
        <v>17290</v>
      </c>
      <c r="E128" s="58">
        <v>0</v>
      </c>
      <c r="F128" s="58">
        <v>0</v>
      </c>
      <c r="G128" s="59">
        <f t="shared" si="2"/>
        <v>5840.0950000000003</v>
      </c>
      <c r="H128" s="59">
        <f t="shared" si="3"/>
        <v>0</v>
      </c>
      <c r="I128" s="60">
        <v>0</v>
      </c>
    </row>
    <row r="129" spans="1:9" x14ac:dyDescent="0.2">
      <c r="A129" s="57">
        <v>151</v>
      </c>
      <c r="B129" s="58">
        <f>PRRAS!C139</f>
        <v>128</v>
      </c>
      <c r="C129" s="58">
        <f>PRRAS!D139</f>
        <v>2300</v>
      </c>
      <c r="D129" s="58">
        <f>PRRAS!E139</f>
        <v>17290</v>
      </c>
      <c r="E129" s="58">
        <v>0</v>
      </c>
      <c r="F129" s="58">
        <v>0</v>
      </c>
      <c r="G129" s="59">
        <f t="shared" si="2"/>
        <v>4720.6400000000003</v>
      </c>
      <c r="H129" s="59">
        <f t="shared" si="3"/>
        <v>0</v>
      </c>
      <c r="I129" s="60">
        <v>0</v>
      </c>
    </row>
    <row r="130" spans="1:9" x14ac:dyDescent="0.2">
      <c r="A130" s="57">
        <v>151</v>
      </c>
      <c r="B130" s="58">
        <f>PRRAS!C140</f>
        <v>129</v>
      </c>
      <c r="C130" s="58">
        <f>PRRAS!D140</f>
        <v>9105</v>
      </c>
      <c r="D130" s="58">
        <f>PRRAS!E140</f>
        <v>0</v>
      </c>
      <c r="E130" s="58">
        <v>0</v>
      </c>
      <c r="F130" s="58">
        <v>0</v>
      </c>
      <c r="G130" s="59">
        <f t="shared" ref="G130:G193" si="4">(B130/1000)*(C130*1+D130*2)</f>
        <v>1174.5450000000001</v>
      </c>
      <c r="H130" s="59">
        <f t="shared" ref="H130:H193" si="5">ABS(C130-ROUND(C130,0))+ABS(D130-ROUND(D130,0))</f>
        <v>0</v>
      </c>
      <c r="I130" s="60">
        <v>0</v>
      </c>
    </row>
    <row r="131" spans="1:9" x14ac:dyDescent="0.2">
      <c r="A131" s="57">
        <v>151</v>
      </c>
      <c r="B131" s="58">
        <f>PRRAS!C141</f>
        <v>130</v>
      </c>
      <c r="C131" s="58">
        <f>PRRAS!D141</f>
        <v>1060704</v>
      </c>
      <c r="D131" s="58">
        <f>PRRAS!E141</f>
        <v>1282834</v>
      </c>
      <c r="E131" s="58">
        <v>0</v>
      </c>
      <c r="F131" s="58">
        <v>0</v>
      </c>
      <c r="G131" s="59">
        <f t="shared" si="4"/>
        <v>471428.36000000004</v>
      </c>
      <c r="H131" s="59">
        <f t="shared" si="5"/>
        <v>0</v>
      </c>
      <c r="I131" s="60">
        <v>0</v>
      </c>
    </row>
    <row r="132" spans="1:9" x14ac:dyDescent="0.2">
      <c r="A132" s="57">
        <v>151</v>
      </c>
      <c r="B132" s="58">
        <f>PRRAS!C142</f>
        <v>131</v>
      </c>
      <c r="C132" s="58">
        <f>PRRAS!D142</f>
        <v>1060704</v>
      </c>
      <c r="D132" s="58">
        <f>PRRAS!E142</f>
        <v>1282834</v>
      </c>
      <c r="E132" s="58">
        <v>0</v>
      </c>
      <c r="F132" s="58">
        <v>0</v>
      </c>
      <c r="G132" s="59">
        <f t="shared" si="4"/>
        <v>475054.73200000002</v>
      </c>
      <c r="H132" s="59">
        <f t="shared" si="5"/>
        <v>0</v>
      </c>
      <c r="I132" s="60">
        <v>0</v>
      </c>
    </row>
    <row r="133" spans="1:9" x14ac:dyDescent="0.2">
      <c r="A133" s="57">
        <v>151</v>
      </c>
      <c r="B133" s="58">
        <f>PRRAS!C143</f>
        <v>132</v>
      </c>
      <c r="C133" s="58">
        <f>PRRAS!D143</f>
        <v>992323</v>
      </c>
      <c r="D133" s="58">
        <f>PRRAS!E143</f>
        <v>1257108</v>
      </c>
      <c r="E133" s="58">
        <v>0</v>
      </c>
      <c r="F133" s="58">
        <v>0</v>
      </c>
      <c r="G133" s="59">
        <f t="shared" si="4"/>
        <v>462863.14800000004</v>
      </c>
      <c r="H133" s="59">
        <f t="shared" si="5"/>
        <v>0</v>
      </c>
      <c r="I133" s="60">
        <v>0</v>
      </c>
    </row>
    <row r="134" spans="1:9" x14ac:dyDescent="0.2">
      <c r="A134" s="57">
        <v>151</v>
      </c>
      <c r="B134" s="58">
        <f>PRRAS!C144</f>
        <v>133</v>
      </c>
      <c r="C134" s="58">
        <f>PRRAS!D144</f>
        <v>68381</v>
      </c>
      <c r="D134" s="58">
        <f>PRRAS!E144</f>
        <v>25726</v>
      </c>
      <c r="E134" s="58">
        <v>0</v>
      </c>
      <c r="F134" s="58">
        <v>0</v>
      </c>
      <c r="G134" s="59">
        <f t="shared" si="4"/>
        <v>15937.789000000001</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12507</v>
      </c>
      <c r="D137" s="58">
        <f>PRRAS!E147</f>
        <v>19164</v>
      </c>
      <c r="E137" s="58">
        <v>0</v>
      </c>
      <c r="F137" s="58">
        <v>0</v>
      </c>
      <c r="G137" s="59">
        <f t="shared" si="4"/>
        <v>6913.56</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12507</v>
      </c>
      <c r="D148" s="58">
        <f>PRRAS!E158</f>
        <v>19164</v>
      </c>
      <c r="E148" s="58">
        <v>0</v>
      </c>
      <c r="F148" s="58">
        <v>0</v>
      </c>
      <c r="G148" s="59">
        <f t="shared" si="4"/>
        <v>7472.7449999999999</v>
      </c>
      <c r="H148" s="59">
        <f t="shared" si="5"/>
        <v>0</v>
      </c>
      <c r="I148" s="60">
        <v>0</v>
      </c>
    </row>
    <row r="149" spans="1:9" x14ac:dyDescent="0.2">
      <c r="A149" s="57">
        <v>151</v>
      </c>
      <c r="B149" s="58">
        <f>PRRAS!C159</f>
        <v>148</v>
      </c>
      <c r="C149" s="58">
        <f>PRRAS!D159</f>
        <v>12707577</v>
      </c>
      <c r="D149" s="58">
        <f>PRRAS!E159</f>
        <v>13318916</v>
      </c>
      <c r="E149" s="58">
        <v>0</v>
      </c>
      <c r="F149" s="58">
        <v>0</v>
      </c>
      <c r="G149" s="59">
        <f t="shared" si="4"/>
        <v>5823120.5319999997</v>
      </c>
      <c r="H149" s="59">
        <f t="shared" si="5"/>
        <v>0</v>
      </c>
      <c r="I149" s="60">
        <v>0</v>
      </c>
    </row>
    <row r="150" spans="1:9" x14ac:dyDescent="0.2">
      <c r="A150" s="57">
        <v>151</v>
      </c>
      <c r="B150" s="58">
        <f>PRRAS!C160</f>
        <v>149</v>
      </c>
      <c r="C150" s="58">
        <f>PRRAS!D160</f>
        <v>10598573</v>
      </c>
      <c r="D150" s="58">
        <f>PRRAS!E160</f>
        <v>10998024</v>
      </c>
      <c r="E150" s="58">
        <v>0</v>
      </c>
      <c r="F150" s="58">
        <v>0</v>
      </c>
      <c r="G150" s="59">
        <f t="shared" si="4"/>
        <v>4856598.5290000001</v>
      </c>
      <c r="H150" s="59">
        <f t="shared" si="5"/>
        <v>0</v>
      </c>
      <c r="I150" s="60">
        <v>0</v>
      </c>
    </row>
    <row r="151" spans="1:9" x14ac:dyDescent="0.2">
      <c r="A151" s="57">
        <v>151</v>
      </c>
      <c r="B151" s="58">
        <f>PRRAS!C161</f>
        <v>150</v>
      </c>
      <c r="C151" s="58">
        <f>PRRAS!D161</f>
        <v>8668995</v>
      </c>
      <c r="D151" s="58">
        <f>PRRAS!E161</f>
        <v>9068468</v>
      </c>
      <c r="E151" s="58">
        <v>0</v>
      </c>
      <c r="F151" s="58">
        <v>0</v>
      </c>
      <c r="G151" s="59">
        <f t="shared" si="4"/>
        <v>4020889.65</v>
      </c>
      <c r="H151" s="59">
        <f t="shared" si="5"/>
        <v>0</v>
      </c>
      <c r="I151" s="60">
        <v>0</v>
      </c>
    </row>
    <row r="152" spans="1:9" x14ac:dyDescent="0.2">
      <c r="A152" s="57">
        <v>151</v>
      </c>
      <c r="B152" s="58">
        <f>PRRAS!C162</f>
        <v>151</v>
      </c>
      <c r="C152" s="58">
        <f>PRRAS!D162</f>
        <v>8668995</v>
      </c>
      <c r="D152" s="58">
        <f>PRRAS!E162</f>
        <v>9068468</v>
      </c>
      <c r="E152" s="58">
        <v>0</v>
      </c>
      <c r="F152" s="58">
        <v>0</v>
      </c>
      <c r="G152" s="59">
        <f t="shared" si="4"/>
        <v>4047695.5809999998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441989</v>
      </c>
      <c r="D156" s="58">
        <f>PRRAS!E166</f>
        <v>371389</v>
      </c>
      <c r="E156" s="58">
        <v>0</v>
      </c>
      <c r="F156" s="58">
        <v>0</v>
      </c>
      <c r="G156" s="59">
        <f t="shared" si="4"/>
        <v>183638.88500000001</v>
      </c>
      <c r="H156" s="59">
        <f t="shared" si="5"/>
        <v>0</v>
      </c>
      <c r="I156" s="60">
        <v>0</v>
      </c>
    </row>
    <row r="157" spans="1:9" x14ac:dyDescent="0.2">
      <c r="A157" s="57">
        <v>151</v>
      </c>
      <c r="B157" s="58">
        <f>PRRAS!C167</f>
        <v>156</v>
      </c>
      <c r="C157" s="58">
        <f>PRRAS!D167</f>
        <v>1487589</v>
      </c>
      <c r="D157" s="58">
        <f>PRRAS!E167</f>
        <v>1558167</v>
      </c>
      <c r="E157" s="58">
        <v>0</v>
      </c>
      <c r="F157" s="58">
        <v>0</v>
      </c>
      <c r="G157" s="59">
        <f t="shared" si="4"/>
        <v>718211.98800000001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1340606</v>
      </c>
      <c r="D159" s="58">
        <f>PRRAS!E169</f>
        <v>1400660</v>
      </c>
      <c r="E159" s="58">
        <v>0</v>
      </c>
      <c r="F159" s="58">
        <v>0</v>
      </c>
      <c r="G159" s="59">
        <f t="shared" si="4"/>
        <v>654424.30799999996</v>
      </c>
      <c r="H159" s="59">
        <f t="shared" si="5"/>
        <v>0</v>
      </c>
      <c r="I159" s="60">
        <v>0</v>
      </c>
    </row>
    <row r="160" spans="1:9" x14ac:dyDescent="0.2">
      <c r="A160" s="57">
        <v>151</v>
      </c>
      <c r="B160" s="58">
        <f>PRRAS!C170</f>
        <v>159</v>
      </c>
      <c r="C160" s="58">
        <f>PRRAS!D170</f>
        <v>146983</v>
      </c>
      <c r="D160" s="58">
        <f>PRRAS!E170</f>
        <v>157507</v>
      </c>
      <c r="E160" s="58">
        <v>0</v>
      </c>
      <c r="F160" s="58">
        <v>0</v>
      </c>
      <c r="G160" s="59">
        <f t="shared" si="4"/>
        <v>73457.523000000001</v>
      </c>
      <c r="H160" s="59">
        <f t="shared" si="5"/>
        <v>0</v>
      </c>
      <c r="I160" s="60">
        <v>0</v>
      </c>
    </row>
    <row r="161" spans="1:9" x14ac:dyDescent="0.2">
      <c r="A161" s="57">
        <v>151</v>
      </c>
      <c r="B161" s="58">
        <f>PRRAS!C171</f>
        <v>160</v>
      </c>
      <c r="C161" s="58">
        <f>PRRAS!D171</f>
        <v>2089309</v>
      </c>
      <c r="D161" s="58">
        <f>PRRAS!E171</f>
        <v>2311809</v>
      </c>
      <c r="E161" s="58">
        <v>0</v>
      </c>
      <c r="F161" s="58">
        <v>0</v>
      </c>
      <c r="G161" s="59">
        <f t="shared" si="4"/>
        <v>1074068.32</v>
      </c>
      <c r="H161" s="59">
        <f t="shared" si="5"/>
        <v>0</v>
      </c>
      <c r="I161" s="60">
        <v>0</v>
      </c>
    </row>
    <row r="162" spans="1:9" x14ac:dyDescent="0.2">
      <c r="A162" s="57">
        <v>151</v>
      </c>
      <c r="B162" s="58">
        <f>PRRAS!C172</f>
        <v>161</v>
      </c>
      <c r="C162" s="58">
        <f>PRRAS!D172</f>
        <v>443086</v>
      </c>
      <c r="D162" s="58">
        <f>PRRAS!E172</f>
        <v>404961</v>
      </c>
      <c r="E162" s="58">
        <v>0</v>
      </c>
      <c r="F162" s="58">
        <v>0</v>
      </c>
      <c r="G162" s="59">
        <f t="shared" si="4"/>
        <v>201734.288</v>
      </c>
      <c r="H162" s="59">
        <f t="shared" si="5"/>
        <v>0</v>
      </c>
      <c r="I162" s="60">
        <v>0</v>
      </c>
    </row>
    <row r="163" spans="1:9" x14ac:dyDescent="0.2">
      <c r="A163" s="57">
        <v>151</v>
      </c>
      <c r="B163" s="58">
        <f>PRRAS!C173</f>
        <v>162</v>
      </c>
      <c r="C163" s="58">
        <f>PRRAS!D173</f>
        <v>50470</v>
      </c>
      <c r="D163" s="58">
        <f>PRRAS!E173</f>
        <v>59676</v>
      </c>
      <c r="E163" s="58">
        <v>0</v>
      </c>
      <c r="F163" s="58">
        <v>0</v>
      </c>
      <c r="G163" s="59">
        <f t="shared" si="4"/>
        <v>27511.164000000001</v>
      </c>
      <c r="H163" s="59">
        <f t="shared" si="5"/>
        <v>0</v>
      </c>
      <c r="I163" s="60">
        <v>0</v>
      </c>
    </row>
    <row r="164" spans="1:9" x14ac:dyDescent="0.2">
      <c r="A164" s="57">
        <v>151</v>
      </c>
      <c r="B164" s="58">
        <f>PRRAS!C174</f>
        <v>163</v>
      </c>
      <c r="C164" s="58">
        <f>PRRAS!D174</f>
        <v>382248</v>
      </c>
      <c r="D164" s="58">
        <f>PRRAS!E174</f>
        <v>341584</v>
      </c>
      <c r="E164" s="58">
        <v>0</v>
      </c>
      <c r="F164" s="58">
        <v>0</v>
      </c>
      <c r="G164" s="59">
        <f t="shared" si="4"/>
        <v>173662.80800000002</v>
      </c>
      <c r="H164" s="59">
        <f t="shared" si="5"/>
        <v>0</v>
      </c>
      <c r="I164" s="60">
        <v>0</v>
      </c>
    </row>
    <row r="165" spans="1:9" x14ac:dyDescent="0.2">
      <c r="A165" s="57">
        <v>151</v>
      </c>
      <c r="B165" s="58">
        <f>PRRAS!C175</f>
        <v>164</v>
      </c>
      <c r="C165" s="58">
        <f>PRRAS!D175</f>
        <v>9534</v>
      </c>
      <c r="D165" s="58">
        <f>PRRAS!E175</f>
        <v>3701</v>
      </c>
      <c r="E165" s="58">
        <v>0</v>
      </c>
      <c r="F165" s="58">
        <v>0</v>
      </c>
      <c r="G165" s="59">
        <f t="shared" si="4"/>
        <v>2777.5039999999999</v>
      </c>
      <c r="H165" s="59">
        <f t="shared" si="5"/>
        <v>0</v>
      </c>
      <c r="I165" s="60">
        <v>0</v>
      </c>
    </row>
    <row r="166" spans="1:9" x14ac:dyDescent="0.2">
      <c r="A166" s="57">
        <v>151</v>
      </c>
      <c r="B166" s="58">
        <f>PRRAS!C176</f>
        <v>165</v>
      </c>
      <c r="C166" s="58">
        <f>PRRAS!D176</f>
        <v>834</v>
      </c>
      <c r="D166" s="58">
        <f>PRRAS!E176</f>
        <v>0</v>
      </c>
      <c r="E166" s="58">
        <v>0</v>
      </c>
      <c r="F166" s="58">
        <v>0</v>
      </c>
      <c r="G166" s="59">
        <f t="shared" si="4"/>
        <v>137.61000000000001</v>
      </c>
      <c r="H166" s="59">
        <f t="shared" si="5"/>
        <v>0</v>
      </c>
      <c r="I166" s="60">
        <v>0</v>
      </c>
    </row>
    <row r="167" spans="1:9" x14ac:dyDescent="0.2">
      <c r="A167" s="57">
        <v>151</v>
      </c>
      <c r="B167" s="58">
        <f>PRRAS!C177</f>
        <v>166</v>
      </c>
      <c r="C167" s="58">
        <f>PRRAS!D177</f>
        <v>930217</v>
      </c>
      <c r="D167" s="58">
        <f>PRRAS!E177</f>
        <v>1081614</v>
      </c>
      <c r="E167" s="58">
        <v>0</v>
      </c>
      <c r="F167" s="58">
        <v>0</v>
      </c>
      <c r="G167" s="59">
        <f t="shared" si="4"/>
        <v>513511.87000000005</v>
      </c>
      <c r="H167" s="59">
        <f t="shared" si="5"/>
        <v>0</v>
      </c>
      <c r="I167" s="60">
        <v>0</v>
      </c>
    </row>
    <row r="168" spans="1:9" x14ac:dyDescent="0.2">
      <c r="A168" s="57">
        <v>151</v>
      </c>
      <c r="B168" s="58">
        <f>PRRAS!C178</f>
        <v>167</v>
      </c>
      <c r="C168" s="58">
        <f>PRRAS!D178</f>
        <v>87059</v>
      </c>
      <c r="D168" s="58">
        <f>PRRAS!E178</f>
        <v>101562</v>
      </c>
      <c r="E168" s="58">
        <v>0</v>
      </c>
      <c r="F168" s="58">
        <v>0</v>
      </c>
      <c r="G168" s="59">
        <f t="shared" si="4"/>
        <v>48460.561000000002</v>
      </c>
      <c r="H168" s="59">
        <f t="shared" si="5"/>
        <v>0</v>
      </c>
      <c r="I168" s="60">
        <v>0</v>
      </c>
    </row>
    <row r="169" spans="1:9" x14ac:dyDescent="0.2">
      <c r="A169" s="57">
        <v>151</v>
      </c>
      <c r="B169" s="58">
        <f>PRRAS!C179</f>
        <v>168</v>
      </c>
      <c r="C169" s="58">
        <f>PRRAS!D179</f>
        <v>482912</v>
      </c>
      <c r="D169" s="58">
        <f>PRRAS!E179</f>
        <v>553800</v>
      </c>
      <c r="E169" s="58">
        <v>0</v>
      </c>
      <c r="F169" s="58">
        <v>0</v>
      </c>
      <c r="G169" s="59">
        <f t="shared" si="4"/>
        <v>267206.016</v>
      </c>
      <c r="H169" s="59">
        <f t="shared" si="5"/>
        <v>0</v>
      </c>
      <c r="I169" s="60">
        <v>0</v>
      </c>
    </row>
    <row r="170" spans="1:9" x14ac:dyDescent="0.2">
      <c r="A170" s="57">
        <v>151</v>
      </c>
      <c r="B170" s="58">
        <f>PRRAS!C180</f>
        <v>169</v>
      </c>
      <c r="C170" s="58">
        <f>PRRAS!D180</f>
        <v>286190</v>
      </c>
      <c r="D170" s="58">
        <f>PRRAS!E180</f>
        <v>357159</v>
      </c>
      <c r="E170" s="58">
        <v>0</v>
      </c>
      <c r="F170" s="58">
        <v>0</v>
      </c>
      <c r="G170" s="59">
        <f t="shared" si="4"/>
        <v>169085.85200000001</v>
      </c>
      <c r="H170" s="59">
        <f t="shared" si="5"/>
        <v>0</v>
      </c>
      <c r="I170" s="60">
        <v>0</v>
      </c>
    </row>
    <row r="171" spans="1:9" x14ac:dyDescent="0.2">
      <c r="A171" s="57">
        <v>151</v>
      </c>
      <c r="B171" s="58">
        <f>PRRAS!C181</f>
        <v>170</v>
      </c>
      <c r="C171" s="58">
        <f>PRRAS!D181</f>
        <v>48281</v>
      </c>
      <c r="D171" s="58">
        <f>PRRAS!E181</f>
        <v>46935</v>
      </c>
      <c r="E171" s="58">
        <v>0</v>
      </c>
      <c r="F171" s="58">
        <v>0</v>
      </c>
      <c r="G171" s="59">
        <f t="shared" si="4"/>
        <v>24165.670000000002</v>
      </c>
      <c r="H171" s="59">
        <f t="shared" si="5"/>
        <v>0</v>
      </c>
      <c r="I171" s="60">
        <v>0</v>
      </c>
    </row>
    <row r="172" spans="1:9" x14ac:dyDescent="0.2">
      <c r="A172" s="57">
        <v>151</v>
      </c>
      <c r="B172" s="58">
        <f>PRRAS!C182</f>
        <v>171</v>
      </c>
      <c r="C172" s="58">
        <f>PRRAS!D182</f>
        <v>18329</v>
      </c>
      <c r="D172" s="58">
        <f>PRRAS!E182</f>
        <v>12727</v>
      </c>
      <c r="E172" s="58">
        <v>0</v>
      </c>
      <c r="F172" s="58">
        <v>0</v>
      </c>
      <c r="G172" s="59">
        <f t="shared" si="4"/>
        <v>7486.8930000000009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7446</v>
      </c>
      <c r="D174" s="58">
        <f>PRRAS!E184</f>
        <v>9431</v>
      </c>
      <c r="E174" s="58">
        <v>0</v>
      </c>
      <c r="F174" s="58">
        <v>0</v>
      </c>
      <c r="G174" s="59">
        <f t="shared" si="4"/>
        <v>4551.2839999999997</v>
      </c>
      <c r="H174" s="59">
        <f t="shared" si="5"/>
        <v>0</v>
      </c>
      <c r="I174" s="60">
        <v>0</v>
      </c>
    </row>
    <row r="175" spans="1:9" x14ac:dyDescent="0.2">
      <c r="A175" s="57">
        <v>151</v>
      </c>
      <c r="B175" s="58">
        <f>PRRAS!C185</f>
        <v>174</v>
      </c>
      <c r="C175" s="58">
        <f>PRRAS!D185</f>
        <v>343861</v>
      </c>
      <c r="D175" s="58">
        <f>PRRAS!E185</f>
        <v>496459</v>
      </c>
      <c r="E175" s="58">
        <v>0</v>
      </c>
      <c r="F175" s="58">
        <v>0</v>
      </c>
      <c r="G175" s="59">
        <f t="shared" si="4"/>
        <v>232599.54599999997</v>
      </c>
      <c r="H175" s="59">
        <f t="shared" si="5"/>
        <v>0</v>
      </c>
      <c r="I175" s="60">
        <v>0</v>
      </c>
    </row>
    <row r="176" spans="1:9" x14ac:dyDescent="0.2">
      <c r="A176" s="57">
        <v>151</v>
      </c>
      <c r="B176" s="58">
        <f>PRRAS!C186</f>
        <v>175</v>
      </c>
      <c r="C176" s="58">
        <f>PRRAS!D186</f>
        <v>106307</v>
      </c>
      <c r="D176" s="58">
        <f>PRRAS!E186</f>
        <v>99059</v>
      </c>
      <c r="E176" s="58">
        <v>0</v>
      </c>
      <c r="F176" s="58">
        <v>0</v>
      </c>
      <c r="G176" s="59">
        <f t="shared" si="4"/>
        <v>53274.375</v>
      </c>
      <c r="H176" s="59">
        <f t="shared" si="5"/>
        <v>0</v>
      </c>
      <c r="I176" s="60">
        <v>0</v>
      </c>
    </row>
    <row r="177" spans="1:9" x14ac:dyDescent="0.2">
      <c r="A177" s="57">
        <v>151</v>
      </c>
      <c r="B177" s="58">
        <f>PRRAS!C187</f>
        <v>176</v>
      </c>
      <c r="C177" s="58">
        <f>PRRAS!D187</f>
        <v>22663</v>
      </c>
      <c r="D177" s="58">
        <f>PRRAS!E187</f>
        <v>16571</v>
      </c>
      <c r="E177" s="58">
        <v>0</v>
      </c>
      <c r="F177" s="58">
        <v>0</v>
      </c>
      <c r="G177" s="59">
        <f t="shared" si="4"/>
        <v>9821.68</v>
      </c>
      <c r="H177" s="59">
        <f t="shared" si="5"/>
        <v>0</v>
      </c>
      <c r="I177" s="60">
        <v>0</v>
      </c>
    </row>
    <row r="178" spans="1:9" x14ac:dyDescent="0.2">
      <c r="A178" s="57">
        <v>151</v>
      </c>
      <c r="B178" s="58">
        <f>PRRAS!C188</f>
        <v>177</v>
      </c>
      <c r="C178" s="58">
        <f>PRRAS!D188</f>
        <v>3135</v>
      </c>
      <c r="D178" s="58">
        <f>PRRAS!E188</f>
        <v>3765</v>
      </c>
      <c r="E178" s="58">
        <v>0</v>
      </c>
      <c r="F178" s="58">
        <v>0</v>
      </c>
      <c r="G178" s="59">
        <f t="shared" si="4"/>
        <v>1887.7049999999999</v>
      </c>
      <c r="H178" s="59">
        <f t="shared" si="5"/>
        <v>0</v>
      </c>
      <c r="I178" s="60">
        <v>0</v>
      </c>
    </row>
    <row r="179" spans="1:9" x14ac:dyDescent="0.2">
      <c r="A179" s="57">
        <v>151</v>
      </c>
      <c r="B179" s="58">
        <f>PRRAS!C189</f>
        <v>178</v>
      </c>
      <c r="C179" s="58">
        <f>PRRAS!D189</f>
        <v>82942</v>
      </c>
      <c r="D179" s="58">
        <f>PRRAS!E189</f>
        <v>157366</v>
      </c>
      <c r="E179" s="58">
        <v>0</v>
      </c>
      <c r="F179" s="58">
        <v>0</v>
      </c>
      <c r="G179" s="59">
        <f t="shared" si="4"/>
        <v>70785.971999999994</v>
      </c>
      <c r="H179" s="59">
        <f t="shared" si="5"/>
        <v>0</v>
      </c>
      <c r="I179" s="60">
        <v>0</v>
      </c>
    </row>
    <row r="180" spans="1:9" x14ac:dyDescent="0.2">
      <c r="A180" s="57">
        <v>151</v>
      </c>
      <c r="B180" s="58">
        <f>PRRAS!C190</f>
        <v>179</v>
      </c>
      <c r="C180" s="58">
        <f>PRRAS!D190</f>
        <v>12883</v>
      </c>
      <c r="D180" s="58">
        <f>PRRAS!E190</f>
        <v>16860</v>
      </c>
      <c r="E180" s="58">
        <v>0</v>
      </c>
      <c r="F180" s="58">
        <v>0</v>
      </c>
      <c r="G180" s="59">
        <f t="shared" si="4"/>
        <v>8341.9369999999999</v>
      </c>
      <c r="H180" s="59">
        <f t="shared" si="5"/>
        <v>0</v>
      </c>
      <c r="I180" s="60">
        <v>0</v>
      </c>
    </row>
    <row r="181" spans="1:9" x14ac:dyDescent="0.2">
      <c r="A181" s="57">
        <v>151</v>
      </c>
      <c r="B181" s="58">
        <f>PRRAS!C191</f>
        <v>180</v>
      </c>
      <c r="C181" s="58">
        <f>PRRAS!D191</f>
        <v>38295</v>
      </c>
      <c r="D181" s="58">
        <f>PRRAS!E191</f>
        <v>45688</v>
      </c>
      <c r="E181" s="58">
        <v>0</v>
      </c>
      <c r="F181" s="58">
        <v>0</v>
      </c>
      <c r="G181" s="59">
        <f t="shared" si="4"/>
        <v>23340.78</v>
      </c>
      <c r="H181" s="59">
        <f t="shared" si="5"/>
        <v>0</v>
      </c>
      <c r="I181" s="60">
        <v>0</v>
      </c>
    </row>
    <row r="182" spans="1:9" x14ac:dyDescent="0.2">
      <c r="A182" s="57">
        <v>151</v>
      </c>
      <c r="B182" s="58">
        <f>PRRAS!C192</f>
        <v>181</v>
      </c>
      <c r="C182" s="58">
        <f>PRRAS!D192</f>
        <v>50800</v>
      </c>
      <c r="D182" s="58">
        <f>PRRAS!E192</f>
        <v>106659</v>
      </c>
      <c r="E182" s="58">
        <v>0</v>
      </c>
      <c r="F182" s="58">
        <v>0</v>
      </c>
      <c r="G182" s="59">
        <f t="shared" si="4"/>
        <v>47805.358</v>
      </c>
      <c r="H182" s="59">
        <f t="shared" si="5"/>
        <v>0</v>
      </c>
      <c r="I182" s="60">
        <v>0</v>
      </c>
    </row>
    <row r="183" spans="1:9" x14ac:dyDescent="0.2">
      <c r="A183" s="57">
        <v>151</v>
      </c>
      <c r="B183" s="58">
        <f>PRRAS!C193</f>
        <v>182</v>
      </c>
      <c r="C183" s="58">
        <f>PRRAS!D193</f>
        <v>22035</v>
      </c>
      <c r="D183" s="58">
        <f>PRRAS!E193</f>
        <v>31449</v>
      </c>
      <c r="E183" s="58">
        <v>0</v>
      </c>
      <c r="F183" s="58">
        <v>0</v>
      </c>
      <c r="G183" s="59">
        <f t="shared" si="4"/>
        <v>15457.806</v>
      </c>
      <c r="H183" s="59">
        <f t="shared" si="5"/>
        <v>0</v>
      </c>
      <c r="I183" s="60">
        <v>0</v>
      </c>
    </row>
    <row r="184" spans="1:9" x14ac:dyDescent="0.2">
      <c r="A184" s="57">
        <v>151</v>
      </c>
      <c r="B184" s="58">
        <f>PRRAS!C194</f>
        <v>183</v>
      </c>
      <c r="C184" s="58">
        <f>PRRAS!D194</f>
        <v>4801</v>
      </c>
      <c r="D184" s="58">
        <f>PRRAS!E194</f>
        <v>19042</v>
      </c>
      <c r="E184" s="58">
        <v>0</v>
      </c>
      <c r="F184" s="58">
        <v>0</v>
      </c>
      <c r="G184" s="59">
        <f t="shared" si="4"/>
        <v>7847.9549999999999</v>
      </c>
      <c r="H184" s="59">
        <f t="shared" si="5"/>
        <v>0</v>
      </c>
      <c r="I184" s="60">
        <v>0</v>
      </c>
    </row>
    <row r="185" spans="1:9" x14ac:dyDescent="0.2">
      <c r="A185" s="57">
        <v>151</v>
      </c>
      <c r="B185" s="58">
        <f>PRRAS!C195</f>
        <v>184</v>
      </c>
      <c r="C185" s="58">
        <f>PRRAS!D195</f>
        <v>49072</v>
      </c>
      <c r="D185" s="58">
        <f>PRRAS!E195</f>
        <v>24673</v>
      </c>
      <c r="E185" s="58">
        <v>0</v>
      </c>
      <c r="F185" s="58">
        <v>0</v>
      </c>
      <c r="G185" s="59">
        <f t="shared" si="4"/>
        <v>18108.912</v>
      </c>
      <c r="H185" s="59">
        <f t="shared" si="5"/>
        <v>0</v>
      </c>
      <c r="I185" s="60">
        <v>0</v>
      </c>
    </row>
    <row r="186" spans="1:9" x14ac:dyDescent="0.2">
      <c r="A186" s="57">
        <v>151</v>
      </c>
      <c r="B186" s="58">
        <f>PRRAS!C196</f>
        <v>185</v>
      </c>
      <c r="C186" s="58">
        <f>PRRAS!D196</f>
        <v>323073</v>
      </c>
      <c r="D186" s="58">
        <f>PRRAS!E196</f>
        <v>304102</v>
      </c>
      <c r="E186" s="58">
        <v>0</v>
      </c>
      <c r="F186" s="58">
        <v>0</v>
      </c>
      <c r="G186" s="59">
        <f t="shared" si="4"/>
        <v>172286.245</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42113</v>
      </c>
      <c r="D188" s="58">
        <f>PRRAS!E198</f>
        <v>38489</v>
      </c>
      <c r="E188" s="58">
        <v>0</v>
      </c>
      <c r="F188" s="58">
        <v>0</v>
      </c>
      <c r="G188" s="59">
        <f t="shared" si="4"/>
        <v>22270.017</v>
      </c>
      <c r="H188" s="59">
        <f t="shared" si="5"/>
        <v>0</v>
      </c>
      <c r="I188" s="60">
        <v>0</v>
      </c>
    </row>
    <row r="189" spans="1:9" x14ac:dyDescent="0.2">
      <c r="A189" s="57">
        <v>151</v>
      </c>
      <c r="B189" s="58">
        <f>PRRAS!C199</f>
        <v>188</v>
      </c>
      <c r="C189" s="58">
        <f>PRRAS!D199</f>
        <v>3598</v>
      </c>
      <c r="D189" s="58">
        <f>PRRAS!E199</f>
        <v>10585</v>
      </c>
      <c r="E189" s="58">
        <v>0</v>
      </c>
      <c r="F189" s="58">
        <v>0</v>
      </c>
      <c r="G189" s="59">
        <f t="shared" si="4"/>
        <v>4656.384</v>
      </c>
      <c r="H189" s="59">
        <f t="shared" si="5"/>
        <v>0</v>
      </c>
      <c r="I189" s="60">
        <v>0</v>
      </c>
    </row>
    <row r="190" spans="1:9" x14ac:dyDescent="0.2">
      <c r="A190" s="57">
        <v>151</v>
      </c>
      <c r="B190" s="58">
        <f>PRRAS!C200</f>
        <v>189</v>
      </c>
      <c r="C190" s="58">
        <f>PRRAS!D200</f>
        <v>4529</v>
      </c>
      <c r="D190" s="58">
        <f>PRRAS!E200</f>
        <v>1000</v>
      </c>
      <c r="E190" s="58">
        <v>0</v>
      </c>
      <c r="F190" s="58">
        <v>0</v>
      </c>
      <c r="G190" s="59">
        <f t="shared" si="4"/>
        <v>1233.981</v>
      </c>
      <c r="H190" s="59">
        <f t="shared" si="5"/>
        <v>0</v>
      </c>
      <c r="I190" s="60">
        <v>0</v>
      </c>
    </row>
    <row r="191" spans="1:9" x14ac:dyDescent="0.2">
      <c r="A191" s="57">
        <v>151</v>
      </c>
      <c r="B191" s="58">
        <f>PRRAS!C201</f>
        <v>190</v>
      </c>
      <c r="C191" s="58">
        <f>PRRAS!D201</f>
        <v>34258</v>
      </c>
      <c r="D191" s="58">
        <f>PRRAS!E201</f>
        <v>24668</v>
      </c>
      <c r="E191" s="58">
        <v>0</v>
      </c>
      <c r="F191" s="58">
        <v>0</v>
      </c>
      <c r="G191" s="59">
        <f t="shared" si="4"/>
        <v>15882.86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238575</v>
      </c>
      <c r="D193" s="58">
        <f>PRRAS!E203</f>
        <v>229360</v>
      </c>
      <c r="E193" s="58">
        <v>0</v>
      </c>
      <c r="F193" s="58">
        <v>0</v>
      </c>
      <c r="G193" s="59">
        <f t="shared" si="4"/>
        <v>133880.64000000001</v>
      </c>
      <c r="H193" s="59">
        <f t="shared" si="5"/>
        <v>0</v>
      </c>
      <c r="I193" s="60">
        <v>0</v>
      </c>
    </row>
    <row r="194" spans="1:9" x14ac:dyDescent="0.2">
      <c r="A194" s="57">
        <v>151</v>
      </c>
      <c r="B194" s="58">
        <f>PRRAS!C204</f>
        <v>193</v>
      </c>
      <c r="C194" s="58">
        <f>PRRAS!D204</f>
        <v>10776</v>
      </c>
      <c r="D194" s="58">
        <f>PRRAS!E204</f>
        <v>9083</v>
      </c>
      <c r="E194" s="58">
        <v>0</v>
      </c>
      <c r="F194" s="58">
        <v>0</v>
      </c>
      <c r="G194" s="59">
        <f t="shared" ref="G194:G257" si="6">(B194/1000)*(C194*1+D194*2)</f>
        <v>5585.8060000000005</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10776</v>
      </c>
      <c r="D208" s="58">
        <f>PRRAS!E218</f>
        <v>9083</v>
      </c>
      <c r="E208" s="58">
        <v>0</v>
      </c>
      <c r="F208" s="58">
        <v>0</v>
      </c>
      <c r="G208" s="59">
        <f t="shared" si="6"/>
        <v>5990.9939999999997</v>
      </c>
      <c r="H208" s="59">
        <f t="shared" si="7"/>
        <v>0</v>
      </c>
      <c r="I208" s="60">
        <v>0</v>
      </c>
    </row>
    <row r="209" spans="1:9" x14ac:dyDescent="0.2">
      <c r="A209" s="57">
        <v>151</v>
      </c>
      <c r="B209" s="58">
        <f>PRRAS!C219</f>
        <v>208</v>
      </c>
      <c r="C209" s="58">
        <f>PRRAS!D219</f>
        <v>10707</v>
      </c>
      <c r="D209" s="58">
        <f>PRRAS!E219</f>
        <v>9083</v>
      </c>
      <c r="E209" s="58">
        <v>0</v>
      </c>
      <c r="F209" s="58">
        <v>0</v>
      </c>
      <c r="G209" s="59">
        <f t="shared" si="6"/>
        <v>6005.5839999999998</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69</v>
      </c>
      <c r="D211" s="58">
        <f>PRRAS!E221</f>
        <v>0</v>
      </c>
      <c r="E211" s="58">
        <v>0</v>
      </c>
      <c r="F211" s="58">
        <v>0</v>
      </c>
      <c r="G211" s="59">
        <f t="shared" si="6"/>
        <v>14.49</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8919</v>
      </c>
      <c r="D258" s="58">
        <f>PRRAS!E268</f>
        <v>0</v>
      </c>
      <c r="E258" s="58">
        <v>0</v>
      </c>
      <c r="F258" s="58">
        <v>0</v>
      </c>
      <c r="G258" s="59">
        <f t="shared" ref="G258:G321" si="8">(B258/1000)*(C258*1+D258*2)</f>
        <v>2292.183</v>
      </c>
      <c r="H258" s="59">
        <f t="shared" ref="H258:H321" si="9">ABS(C258-ROUND(C258,0))+ABS(D258-ROUND(D258,0))</f>
        <v>0</v>
      </c>
      <c r="I258" s="60">
        <v>0</v>
      </c>
    </row>
    <row r="259" spans="1:9" x14ac:dyDescent="0.2">
      <c r="A259" s="57">
        <v>151</v>
      </c>
      <c r="B259" s="58">
        <f>PRRAS!C269</f>
        <v>258</v>
      </c>
      <c r="C259" s="58">
        <f>PRRAS!D269</f>
        <v>8919</v>
      </c>
      <c r="D259" s="58">
        <f>PRRAS!E269</f>
        <v>0</v>
      </c>
      <c r="E259" s="58">
        <v>0</v>
      </c>
      <c r="F259" s="58">
        <v>0</v>
      </c>
      <c r="G259" s="59">
        <f t="shared" si="8"/>
        <v>2301.1019999999999</v>
      </c>
      <c r="H259" s="59">
        <f t="shared" si="9"/>
        <v>0</v>
      </c>
      <c r="I259" s="60">
        <v>0</v>
      </c>
    </row>
    <row r="260" spans="1:9" x14ac:dyDescent="0.2">
      <c r="A260" s="57">
        <v>151</v>
      </c>
      <c r="B260" s="58">
        <f>PRRAS!C270</f>
        <v>259</v>
      </c>
      <c r="C260" s="58">
        <f>PRRAS!D270</f>
        <v>8919</v>
      </c>
      <c r="D260" s="58">
        <f>PRRAS!E270</f>
        <v>0</v>
      </c>
      <c r="E260" s="58">
        <v>0</v>
      </c>
      <c r="F260" s="58">
        <v>0</v>
      </c>
      <c r="G260" s="59">
        <f t="shared" si="8"/>
        <v>2310.0210000000002</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12707577</v>
      </c>
      <c r="D282" s="58">
        <f>PRRAS!E292</f>
        <v>13318916</v>
      </c>
      <c r="E282" s="58">
        <v>0</v>
      </c>
      <c r="F282" s="58">
        <v>0</v>
      </c>
      <c r="G282" s="59">
        <f t="shared" si="8"/>
        <v>11056059.929000001</v>
      </c>
      <c r="H282" s="59">
        <f t="shared" si="9"/>
        <v>0</v>
      </c>
      <c r="I282" s="60">
        <v>0</v>
      </c>
    </row>
    <row r="283" spans="1:9" x14ac:dyDescent="0.2">
      <c r="A283" s="57">
        <v>151</v>
      </c>
      <c r="B283" s="58">
        <f>PRRAS!C293</f>
        <v>282</v>
      </c>
      <c r="C283" s="58">
        <f>PRRAS!D293</f>
        <v>164486</v>
      </c>
      <c r="D283" s="58">
        <f>PRRAS!E293</f>
        <v>268926</v>
      </c>
      <c r="E283" s="58">
        <v>0</v>
      </c>
      <c r="F283" s="58">
        <v>0</v>
      </c>
      <c r="G283" s="59">
        <f t="shared" si="8"/>
        <v>198059.31599999999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947</v>
      </c>
      <c r="D285" s="58">
        <f>PRRAS!E295</f>
        <v>0</v>
      </c>
      <c r="E285" s="58">
        <v>0</v>
      </c>
      <c r="F285" s="58">
        <v>0</v>
      </c>
      <c r="G285" s="59">
        <f t="shared" si="8"/>
        <v>268.94799999999998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28946</v>
      </c>
      <c r="D287" s="58">
        <f>PRRAS!E297</f>
        <v>36362</v>
      </c>
      <c r="E287" s="58">
        <v>0</v>
      </c>
      <c r="F287" s="58">
        <v>0</v>
      </c>
      <c r="G287" s="59">
        <f t="shared" si="8"/>
        <v>29077.62</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2459</v>
      </c>
      <c r="D290" s="58">
        <f>PRRAS!E301</f>
        <v>4198</v>
      </c>
      <c r="E290" s="58">
        <v>0</v>
      </c>
      <c r="F290" s="58">
        <v>0</v>
      </c>
      <c r="G290" s="59">
        <f t="shared" si="8"/>
        <v>3137.0949999999998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2459</v>
      </c>
      <c r="D303" s="58">
        <f>PRRAS!E314</f>
        <v>4198</v>
      </c>
      <c r="E303" s="58">
        <v>0</v>
      </c>
      <c r="F303" s="58">
        <v>0</v>
      </c>
      <c r="G303" s="59">
        <f t="shared" si="8"/>
        <v>3278.21</v>
      </c>
      <c r="H303" s="59">
        <f t="shared" si="9"/>
        <v>0</v>
      </c>
      <c r="I303" s="60">
        <v>0</v>
      </c>
    </row>
    <row r="304" spans="1:9" x14ac:dyDescent="0.2">
      <c r="A304" s="57">
        <v>151</v>
      </c>
      <c r="B304" s="58">
        <f>PRRAS!C315</f>
        <v>303</v>
      </c>
      <c r="C304" s="58">
        <f>PRRAS!D315</f>
        <v>2459</v>
      </c>
      <c r="D304" s="58">
        <f>PRRAS!E315</f>
        <v>4198</v>
      </c>
      <c r="E304" s="58">
        <v>0</v>
      </c>
      <c r="F304" s="58">
        <v>0</v>
      </c>
      <c r="G304" s="59">
        <f t="shared" si="8"/>
        <v>3289.0650000000001</v>
      </c>
      <c r="H304" s="59">
        <f t="shared" si="9"/>
        <v>0</v>
      </c>
      <c r="I304" s="60">
        <v>0</v>
      </c>
    </row>
    <row r="305" spans="1:9" x14ac:dyDescent="0.2">
      <c r="A305" s="57">
        <v>151</v>
      </c>
      <c r="B305" s="58">
        <f>PRRAS!C316</f>
        <v>304</v>
      </c>
      <c r="C305" s="58">
        <f>PRRAS!D316</f>
        <v>2459</v>
      </c>
      <c r="D305" s="58">
        <f>PRRAS!E316</f>
        <v>4198</v>
      </c>
      <c r="E305" s="58">
        <v>0</v>
      </c>
      <c r="F305" s="58">
        <v>0</v>
      </c>
      <c r="G305" s="59">
        <f t="shared" si="8"/>
        <v>3299.92</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224853</v>
      </c>
      <c r="D342" s="58">
        <f>PRRAS!E353</f>
        <v>289561</v>
      </c>
      <c r="E342" s="58">
        <v>0</v>
      </c>
      <c r="F342" s="58">
        <v>0</v>
      </c>
      <c r="G342" s="59">
        <f t="shared" si="10"/>
        <v>274155.47500000003</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208353</v>
      </c>
      <c r="D355" s="58">
        <f>PRRAS!E366</f>
        <v>276652</v>
      </c>
      <c r="E355" s="58">
        <v>0</v>
      </c>
      <c r="F355" s="58">
        <v>0</v>
      </c>
      <c r="G355" s="59">
        <f t="shared" si="10"/>
        <v>269626.57799999998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127171</v>
      </c>
      <c r="D361" s="58">
        <f>PRRAS!E372</f>
        <v>185207</v>
      </c>
      <c r="E361" s="58">
        <v>0</v>
      </c>
      <c r="F361" s="58">
        <v>0</v>
      </c>
      <c r="G361" s="59">
        <f t="shared" si="10"/>
        <v>179130.6</v>
      </c>
      <c r="H361" s="59">
        <f t="shared" si="11"/>
        <v>0</v>
      </c>
      <c r="I361" s="60">
        <v>0</v>
      </c>
    </row>
    <row r="362" spans="1:9" x14ac:dyDescent="0.2">
      <c r="A362" s="57">
        <v>151</v>
      </c>
      <c r="B362" s="58">
        <f>PRRAS!C373</f>
        <v>361</v>
      </c>
      <c r="C362" s="58">
        <f>PRRAS!D373</f>
        <v>93744</v>
      </c>
      <c r="D362" s="58">
        <f>PRRAS!E373</f>
        <v>119801</v>
      </c>
      <c r="E362" s="58">
        <v>0</v>
      </c>
      <c r="F362" s="58">
        <v>0</v>
      </c>
      <c r="G362" s="59">
        <f t="shared" si="10"/>
        <v>120337.906</v>
      </c>
      <c r="H362" s="59">
        <f t="shared" si="11"/>
        <v>0</v>
      </c>
      <c r="I362" s="60">
        <v>0</v>
      </c>
    </row>
    <row r="363" spans="1:9" x14ac:dyDescent="0.2">
      <c r="A363" s="57">
        <v>151</v>
      </c>
      <c r="B363" s="58">
        <f>PRRAS!C374</f>
        <v>362</v>
      </c>
      <c r="C363" s="58">
        <f>PRRAS!D374</f>
        <v>2034</v>
      </c>
      <c r="D363" s="58">
        <f>PRRAS!E374</f>
        <v>7788</v>
      </c>
      <c r="E363" s="58">
        <v>0</v>
      </c>
      <c r="F363" s="58">
        <v>0</v>
      </c>
      <c r="G363" s="59">
        <f t="shared" si="10"/>
        <v>6374.82</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2458</v>
      </c>
      <c r="D366" s="58">
        <f>PRRAS!E377</f>
        <v>0</v>
      </c>
      <c r="E366" s="58">
        <v>0</v>
      </c>
      <c r="F366" s="58">
        <v>0</v>
      </c>
      <c r="G366" s="59">
        <f t="shared" si="10"/>
        <v>897.17</v>
      </c>
      <c r="H366" s="59">
        <f t="shared" si="11"/>
        <v>0</v>
      </c>
      <c r="I366" s="60">
        <v>0</v>
      </c>
    </row>
    <row r="367" spans="1:9" x14ac:dyDescent="0.2">
      <c r="A367" s="57">
        <v>151</v>
      </c>
      <c r="B367" s="58">
        <f>PRRAS!C378</f>
        <v>366</v>
      </c>
      <c r="C367" s="58">
        <f>PRRAS!D378</f>
        <v>1725</v>
      </c>
      <c r="D367" s="58">
        <f>PRRAS!E378</f>
        <v>15926</v>
      </c>
      <c r="E367" s="58">
        <v>0</v>
      </c>
      <c r="F367" s="58">
        <v>0</v>
      </c>
      <c r="G367" s="59">
        <f t="shared" si="10"/>
        <v>12289.181999999999</v>
      </c>
      <c r="H367" s="59">
        <f t="shared" si="11"/>
        <v>0</v>
      </c>
      <c r="I367" s="60">
        <v>0</v>
      </c>
    </row>
    <row r="368" spans="1:9" x14ac:dyDescent="0.2">
      <c r="A368" s="57">
        <v>151</v>
      </c>
      <c r="B368" s="58">
        <f>PRRAS!C379</f>
        <v>367</v>
      </c>
      <c r="C368" s="58">
        <f>PRRAS!D379</f>
        <v>27210</v>
      </c>
      <c r="D368" s="58">
        <f>PRRAS!E379</f>
        <v>41692</v>
      </c>
      <c r="E368" s="58">
        <v>0</v>
      </c>
      <c r="F368" s="58">
        <v>0</v>
      </c>
      <c r="G368" s="59">
        <f t="shared" si="10"/>
        <v>40587.998</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81182</v>
      </c>
      <c r="D375" s="58">
        <f>PRRAS!E386</f>
        <v>91445</v>
      </c>
      <c r="E375" s="58">
        <v>0</v>
      </c>
      <c r="F375" s="58">
        <v>0</v>
      </c>
      <c r="G375" s="59">
        <f t="shared" si="10"/>
        <v>98762.928</v>
      </c>
      <c r="H375" s="59">
        <f t="shared" si="11"/>
        <v>0</v>
      </c>
      <c r="I375" s="60">
        <v>0</v>
      </c>
    </row>
    <row r="376" spans="1:9" x14ac:dyDescent="0.2">
      <c r="A376" s="57">
        <v>151</v>
      </c>
      <c r="B376" s="58">
        <f>PRRAS!C387</f>
        <v>375</v>
      </c>
      <c r="C376" s="58">
        <f>PRRAS!D387</f>
        <v>81182</v>
      </c>
      <c r="D376" s="58">
        <f>PRRAS!E387</f>
        <v>91445</v>
      </c>
      <c r="E376" s="58">
        <v>0</v>
      </c>
      <c r="F376" s="58">
        <v>0</v>
      </c>
      <c r="G376" s="59">
        <f t="shared" si="10"/>
        <v>99027</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16500</v>
      </c>
      <c r="D394" s="58">
        <f>PRRAS!E405</f>
        <v>12909</v>
      </c>
      <c r="E394" s="58">
        <v>0</v>
      </c>
      <c r="F394" s="58">
        <v>0</v>
      </c>
      <c r="G394" s="59">
        <f t="shared" si="12"/>
        <v>16630.974000000002</v>
      </c>
      <c r="H394" s="59">
        <f t="shared" si="13"/>
        <v>0</v>
      </c>
      <c r="I394" s="60">
        <v>0</v>
      </c>
    </row>
    <row r="395" spans="1:9" x14ac:dyDescent="0.2">
      <c r="A395" s="57">
        <v>151</v>
      </c>
      <c r="B395" s="58">
        <f>PRRAS!C406</f>
        <v>394</v>
      </c>
      <c r="C395" s="58">
        <f>PRRAS!D406</f>
        <v>16500</v>
      </c>
      <c r="D395" s="58">
        <f>PRRAS!E406</f>
        <v>12909</v>
      </c>
      <c r="E395" s="58">
        <v>0</v>
      </c>
      <c r="F395" s="58">
        <v>0</v>
      </c>
      <c r="G395" s="59">
        <f t="shared" si="12"/>
        <v>16673.292000000001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222394</v>
      </c>
      <c r="D400" s="58">
        <f>PRRAS!E411</f>
        <v>285363</v>
      </c>
      <c r="E400" s="58">
        <v>0</v>
      </c>
      <c r="F400" s="58">
        <v>0</v>
      </c>
      <c r="G400" s="59">
        <f t="shared" si="12"/>
        <v>316454.88</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56962</v>
      </c>
      <c r="E402" s="58">
        <v>0</v>
      </c>
      <c r="F402" s="58">
        <v>0</v>
      </c>
      <c r="G402" s="59">
        <f t="shared" si="12"/>
        <v>45683.524000000005</v>
      </c>
      <c r="H402" s="59">
        <f t="shared" si="13"/>
        <v>0</v>
      </c>
      <c r="I402" s="60">
        <v>0</v>
      </c>
    </row>
    <row r="403" spans="1:9" x14ac:dyDescent="0.2">
      <c r="A403" s="57">
        <v>151</v>
      </c>
      <c r="B403" s="58">
        <f>PRRAS!C414</f>
        <v>402</v>
      </c>
      <c r="C403" s="58">
        <f>PRRAS!D414</f>
        <v>3023</v>
      </c>
      <c r="D403" s="58">
        <f>PRRAS!E414</f>
        <v>2926</v>
      </c>
      <c r="E403" s="58">
        <v>0</v>
      </c>
      <c r="F403" s="58">
        <v>0</v>
      </c>
      <c r="G403" s="59">
        <f t="shared" si="12"/>
        <v>3567.75</v>
      </c>
      <c r="H403" s="59">
        <f t="shared" si="13"/>
        <v>0</v>
      </c>
      <c r="I403" s="60">
        <v>0</v>
      </c>
    </row>
    <row r="404" spans="1:9" x14ac:dyDescent="0.2">
      <c r="A404" s="57">
        <v>151</v>
      </c>
      <c r="B404" s="58">
        <f>PRRAS!C415</f>
        <v>403</v>
      </c>
      <c r="C404" s="58">
        <f>PRRAS!D415</f>
        <v>12874522</v>
      </c>
      <c r="D404" s="58">
        <f>PRRAS!E415</f>
        <v>13592040</v>
      </c>
      <c r="E404" s="58">
        <v>0</v>
      </c>
      <c r="F404" s="58">
        <v>0</v>
      </c>
      <c r="G404" s="59">
        <f t="shared" si="12"/>
        <v>16143616.606000001</v>
      </c>
      <c r="H404" s="59">
        <f t="shared" si="13"/>
        <v>0</v>
      </c>
      <c r="I404" s="60">
        <v>0</v>
      </c>
    </row>
    <row r="405" spans="1:9" x14ac:dyDescent="0.2">
      <c r="A405" s="57">
        <v>151</v>
      </c>
      <c r="B405" s="58">
        <f>PRRAS!C416</f>
        <v>404</v>
      </c>
      <c r="C405" s="58">
        <f>PRRAS!D416</f>
        <v>12932430</v>
      </c>
      <c r="D405" s="58">
        <f>PRRAS!E416</f>
        <v>13608477</v>
      </c>
      <c r="E405" s="58">
        <v>0</v>
      </c>
      <c r="F405" s="58">
        <v>0</v>
      </c>
      <c r="G405" s="59">
        <f t="shared" si="12"/>
        <v>16220351.136000002</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57908</v>
      </c>
      <c r="D407" s="58">
        <f>PRRAS!E418</f>
        <v>16437</v>
      </c>
      <c r="E407" s="58">
        <v>0</v>
      </c>
      <c r="F407" s="58">
        <v>0</v>
      </c>
      <c r="G407" s="59">
        <f t="shared" si="12"/>
        <v>36857.492000000006</v>
      </c>
      <c r="H407" s="59">
        <f t="shared" si="13"/>
        <v>0</v>
      </c>
      <c r="I407" s="60">
        <v>0</v>
      </c>
    </row>
    <row r="408" spans="1:9" x14ac:dyDescent="0.2">
      <c r="A408" s="57">
        <v>151</v>
      </c>
      <c r="B408" s="58">
        <f>PRRAS!C419</f>
        <v>407</v>
      </c>
      <c r="C408" s="58">
        <f>PRRAS!D419</f>
        <v>947</v>
      </c>
      <c r="D408" s="58">
        <f>PRRAS!E419</f>
        <v>0</v>
      </c>
      <c r="E408" s="58">
        <v>0</v>
      </c>
      <c r="F408" s="58">
        <v>0</v>
      </c>
      <c r="G408" s="59">
        <f t="shared" si="12"/>
        <v>385.42899999999997</v>
      </c>
      <c r="H408" s="59">
        <f t="shared" si="13"/>
        <v>0</v>
      </c>
      <c r="I408" s="60">
        <v>0</v>
      </c>
    </row>
    <row r="409" spans="1:9" x14ac:dyDescent="0.2">
      <c r="A409" s="57">
        <v>151</v>
      </c>
      <c r="B409" s="58">
        <f>PRRAS!C420</f>
        <v>408</v>
      </c>
      <c r="C409" s="58">
        <f>PRRAS!D420</f>
        <v>0</v>
      </c>
      <c r="D409" s="58">
        <f>PRRAS!E420</f>
        <v>56962</v>
      </c>
      <c r="E409" s="58">
        <v>0</v>
      </c>
      <c r="F409" s="58">
        <v>0</v>
      </c>
      <c r="G409" s="59">
        <f t="shared" si="12"/>
        <v>46480.991999999998</v>
      </c>
      <c r="H409" s="59">
        <f t="shared" si="13"/>
        <v>0</v>
      </c>
      <c r="I409" s="60">
        <v>0</v>
      </c>
    </row>
    <row r="410" spans="1:9" x14ac:dyDescent="0.2">
      <c r="A410" s="57">
        <v>151</v>
      </c>
      <c r="B410" s="58">
        <f>PRRAS!C421</f>
        <v>409</v>
      </c>
      <c r="C410" s="58">
        <f>PRRAS!D421</f>
        <v>31969</v>
      </c>
      <c r="D410" s="58">
        <f>PRRAS!E421</f>
        <v>39288</v>
      </c>
      <c r="E410" s="58">
        <v>0</v>
      </c>
      <c r="F410" s="58">
        <v>0</v>
      </c>
      <c r="G410" s="59">
        <f t="shared" si="12"/>
        <v>45212.904999999999</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12874522</v>
      </c>
      <c r="D630" s="58">
        <f>PRRAS!E642</f>
        <v>13592040</v>
      </c>
      <c r="E630" s="58">
        <v>0</v>
      </c>
      <c r="F630" s="58">
        <v>0</v>
      </c>
      <c r="G630" s="59">
        <f t="shared" si="18"/>
        <v>25196860.658</v>
      </c>
      <c r="H630" s="59">
        <f t="shared" si="19"/>
        <v>0</v>
      </c>
      <c r="I630" s="60">
        <v>0</v>
      </c>
    </row>
    <row r="631" spans="1:9" x14ac:dyDescent="0.2">
      <c r="A631" s="57">
        <v>151</v>
      </c>
      <c r="B631" s="58">
        <f>PRRAS!C643</f>
        <v>630</v>
      </c>
      <c r="C631" s="58">
        <f>PRRAS!D643</f>
        <v>12932430</v>
      </c>
      <c r="D631" s="58">
        <f>PRRAS!E643</f>
        <v>13608477</v>
      </c>
      <c r="E631" s="58">
        <v>0</v>
      </c>
      <c r="F631" s="58">
        <v>0</v>
      </c>
      <c r="G631" s="59">
        <f t="shared" si="18"/>
        <v>25294111.920000002</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57908</v>
      </c>
      <c r="D633" s="58">
        <f>PRRAS!E645</f>
        <v>16437</v>
      </c>
      <c r="E633" s="58">
        <v>0</v>
      </c>
      <c r="F633" s="58">
        <v>0</v>
      </c>
      <c r="G633" s="59">
        <f t="shared" si="18"/>
        <v>57374.224000000002</v>
      </c>
      <c r="H633" s="59">
        <f t="shared" si="19"/>
        <v>0</v>
      </c>
      <c r="I633" s="60">
        <v>0</v>
      </c>
    </row>
    <row r="634" spans="1:9" x14ac:dyDescent="0.2">
      <c r="A634" s="57">
        <v>151</v>
      </c>
      <c r="B634" s="58">
        <f>PRRAS!C646</f>
        <v>633</v>
      </c>
      <c r="C634" s="58">
        <f>PRRAS!D646</f>
        <v>947</v>
      </c>
      <c r="D634" s="58">
        <f>PRRAS!E646</f>
        <v>0</v>
      </c>
      <c r="E634" s="58">
        <v>0</v>
      </c>
      <c r="F634" s="58">
        <v>0</v>
      </c>
      <c r="G634" s="59">
        <f t="shared" si="18"/>
        <v>599.45100000000002</v>
      </c>
      <c r="H634" s="59">
        <f t="shared" si="19"/>
        <v>0</v>
      </c>
      <c r="I634" s="60">
        <v>0</v>
      </c>
    </row>
    <row r="635" spans="1:9" x14ac:dyDescent="0.2">
      <c r="A635" s="57">
        <v>151</v>
      </c>
      <c r="B635" s="58">
        <f>PRRAS!C647</f>
        <v>634</v>
      </c>
      <c r="C635" s="58">
        <f>PRRAS!D647</f>
        <v>0</v>
      </c>
      <c r="D635" s="58">
        <f>PRRAS!E647</f>
        <v>56962</v>
      </c>
      <c r="E635" s="58">
        <v>0</v>
      </c>
      <c r="F635" s="58">
        <v>0</v>
      </c>
      <c r="G635" s="59">
        <f t="shared" si="18"/>
        <v>72227.816000000006</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56961</v>
      </c>
      <c r="D637" s="58">
        <f>PRRAS!E649</f>
        <v>73399</v>
      </c>
      <c r="E637" s="58">
        <v>0</v>
      </c>
      <c r="F637" s="58">
        <v>0</v>
      </c>
      <c r="G637" s="59">
        <f t="shared" si="18"/>
        <v>129590.724</v>
      </c>
      <c r="H637" s="59">
        <f t="shared" si="19"/>
        <v>0</v>
      </c>
      <c r="I637" s="60">
        <v>0</v>
      </c>
    </row>
    <row r="638" spans="1:9" x14ac:dyDescent="0.2">
      <c r="A638" s="57">
        <v>151</v>
      </c>
      <c r="B638" s="58">
        <f>PRRAS!C650</f>
        <v>637</v>
      </c>
      <c r="C638" s="58">
        <f>PRRAS!D650</f>
        <v>902959</v>
      </c>
      <c r="D638" s="58">
        <f>PRRAS!E650</f>
        <v>906923</v>
      </c>
      <c r="E638" s="58">
        <v>0</v>
      </c>
      <c r="F638" s="58">
        <v>0</v>
      </c>
      <c r="G638" s="59">
        <f t="shared" si="18"/>
        <v>1730604.7849999999</v>
      </c>
      <c r="H638" s="59">
        <f t="shared" si="19"/>
        <v>0</v>
      </c>
      <c r="I638" s="60">
        <v>0</v>
      </c>
    </row>
    <row r="639" spans="1:9" x14ac:dyDescent="0.2">
      <c r="A639" s="57">
        <v>151</v>
      </c>
      <c r="B639" s="58">
        <f>PRRAS!C652</f>
        <v>638</v>
      </c>
      <c r="C639" s="58">
        <f>PRRAS!D652</f>
        <v>94745</v>
      </c>
      <c r="D639" s="58">
        <f>PRRAS!E652</f>
        <v>24614</v>
      </c>
      <c r="E639" s="58">
        <v>0</v>
      </c>
      <c r="F639" s="58">
        <v>0</v>
      </c>
      <c r="G639" s="59">
        <f t="shared" si="18"/>
        <v>91854.774000000005</v>
      </c>
      <c r="H639" s="59">
        <f t="shared" si="19"/>
        <v>0</v>
      </c>
      <c r="I639" s="60">
        <v>0</v>
      </c>
    </row>
    <row r="640" spans="1:9" x14ac:dyDescent="0.2">
      <c r="A640" s="57">
        <v>151</v>
      </c>
      <c r="B640" s="58">
        <f>PRRAS!C653</f>
        <v>639</v>
      </c>
      <c r="C640" s="58">
        <f>PRRAS!D653</f>
        <v>12931421</v>
      </c>
      <c r="D640" s="58">
        <f>PRRAS!E653</f>
        <v>13626482</v>
      </c>
      <c r="E640" s="58">
        <v>0</v>
      </c>
      <c r="F640" s="58">
        <v>0</v>
      </c>
      <c r="G640" s="59">
        <f t="shared" si="18"/>
        <v>25677822.015000001</v>
      </c>
      <c r="H640" s="59">
        <f t="shared" si="19"/>
        <v>0</v>
      </c>
      <c r="I640" s="60">
        <v>0</v>
      </c>
    </row>
    <row r="641" spans="1:9" x14ac:dyDescent="0.2">
      <c r="A641" s="57">
        <v>151</v>
      </c>
      <c r="B641" s="58">
        <f>PRRAS!C654</f>
        <v>640</v>
      </c>
      <c r="C641" s="58">
        <f>PRRAS!D654</f>
        <v>13001552</v>
      </c>
      <c r="D641" s="58">
        <f>PRRAS!E654</f>
        <v>13585615</v>
      </c>
      <c r="E641" s="58">
        <v>0</v>
      </c>
      <c r="F641" s="58">
        <v>0</v>
      </c>
      <c r="G641" s="59">
        <f t="shared" si="18"/>
        <v>25710580.48</v>
      </c>
      <c r="H641" s="59">
        <f t="shared" si="19"/>
        <v>0</v>
      </c>
      <c r="I641" s="60">
        <v>0</v>
      </c>
    </row>
    <row r="642" spans="1:9" x14ac:dyDescent="0.2">
      <c r="A642" s="57">
        <v>151</v>
      </c>
      <c r="B642" s="58">
        <f>PRRAS!C655</f>
        <v>641</v>
      </c>
      <c r="C642" s="58">
        <f>PRRAS!D655</f>
        <v>24614</v>
      </c>
      <c r="D642" s="58">
        <f>PRRAS!E655</f>
        <v>65481</v>
      </c>
      <c r="E642" s="58">
        <v>0</v>
      </c>
      <c r="F642" s="58">
        <v>0</v>
      </c>
      <c r="G642" s="59">
        <f t="shared" ref="G642:G705" si="20">(B642/1000)*(C642*1+D642*2)</f>
        <v>99724.216</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96</v>
      </c>
      <c r="D644" s="58">
        <f>PRRAS!E657</f>
        <v>97</v>
      </c>
      <c r="E644" s="58">
        <v>0</v>
      </c>
      <c r="F644" s="58">
        <v>0</v>
      </c>
      <c r="G644" s="59">
        <f t="shared" si="20"/>
        <v>186.47</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94</v>
      </c>
      <c r="D646" s="58">
        <f>PRRAS!E659</f>
        <v>95</v>
      </c>
      <c r="E646" s="58">
        <v>0</v>
      </c>
      <c r="F646" s="58">
        <v>0</v>
      </c>
      <c r="G646" s="59">
        <f t="shared" si="20"/>
        <v>183.18</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44833</v>
      </c>
      <c r="D659" s="58">
        <f>PRRAS!E672</f>
        <v>34926</v>
      </c>
      <c r="E659" s="58">
        <v>0</v>
      </c>
      <c r="F659" s="58">
        <v>0</v>
      </c>
      <c r="G659" s="59">
        <f t="shared" si="20"/>
        <v>75462.73000000001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10918646</v>
      </c>
      <c r="D665" s="58">
        <f>PRRAS!E678</f>
        <v>11217312</v>
      </c>
      <c r="E665" s="58">
        <v>0</v>
      </c>
      <c r="F665" s="58">
        <v>0</v>
      </c>
      <c r="G665" s="59">
        <f t="shared" si="20"/>
        <v>22146571.280000001</v>
      </c>
      <c r="H665" s="59">
        <f t="shared" si="21"/>
        <v>0</v>
      </c>
      <c r="I665" s="60">
        <v>0</v>
      </c>
    </row>
    <row r="666" spans="1:9" x14ac:dyDescent="0.2">
      <c r="A666" s="57">
        <v>151</v>
      </c>
      <c r="B666" s="58">
        <f>PRRAS!C679</f>
        <v>665</v>
      </c>
      <c r="C666" s="58">
        <f>PRRAS!D679</f>
        <v>0</v>
      </c>
      <c r="D666" s="58">
        <f>PRRAS!E679</f>
        <v>191846</v>
      </c>
      <c r="E666" s="58">
        <v>0</v>
      </c>
      <c r="F666" s="58">
        <v>0</v>
      </c>
      <c r="G666" s="59">
        <f t="shared" si="20"/>
        <v>255155.18000000002</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179837</v>
      </c>
      <c r="D669" s="58">
        <f>PRRAS!E682</f>
        <v>44533</v>
      </c>
      <c r="E669" s="58">
        <v>0</v>
      </c>
      <c r="F669" s="58">
        <v>0</v>
      </c>
      <c r="G669" s="59">
        <f t="shared" si="20"/>
        <v>179627.204</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633285</v>
      </c>
      <c r="D685" s="58">
        <f>PRRAS!E698</f>
        <v>486178</v>
      </c>
      <c r="E685" s="58">
        <v>0</v>
      </c>
      <c r="F685" s="58">
        <v>0</v>
      </c>
      <c r="G685" s="59">
        <f t="shared" si="20"/>
        <v>1098258.4440000001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47749</v>
      </c>
      <c r="D688" s="58">
        <f>PRRAS!E701</f>
        <v>0</v>
      </c>
      <c r="E688" s="58">
        <v>0</v>
      </c>
      <c r="F688" s="58">
        <v>0</v>
      </c>
      <c r="G688" s="59">
        <f t="shared" si="20"/>
        <v>32803.563000000002</v>
      </c>
      <c r="H688" s="59">
        <f t="shared" si="21"/>
        <v>0</v>
      </c>
      <c r="I688" s="60">
        <v>0</v>
      </c>
    </row>
    <row r="689" spans="1:9" x14ac:dyDescent="0.2">
      <c r="A689" s="57">
        <v>151</v>
      </c>
      <c r="B689" s="58">
        <f>PRRAS!C702</f>
        <v>688</v>
      </c>
      <c r="C689" s="58">
        <f>PRRAS!D702</f>
        <v>35339</v>
      </c>
      <c r="D689" s="58">
        <f>PRRAS!E702</f>
        <v>29348</v>
      </c>
      <c r="E689" s="58">
        <v>0</v>
      </c>
      <c r="F689" s="58">
        <v>0</v>
      </c>
      <c r="G689" s="59">
        <f t="shared" si="20"/>
        <v>64696.079999999994</v>
      </c>
      <c r="H689" s="59">
        <f t="shared" si="21"/>
        <v>0</v>
      </c>
      <c r="I689" s="60">
        <v>0</v>
      </c>
    </row>
    <row r="690" spans="1:9" x14ac:dyDescent="0.2">
      <c r="A690" s="57">
        <v>151</v>
      </c>
      <c r="B690" s="58">
        <f>PRRAS!C703</f>
        <v>689</v>
      </c>
      <c r="C690" s="58">
        <f>PRRAS!D703</f>
        <v>382248</v>
      </c>
      <c r="D690" s="58">
        <f>PRRAS!E703</f>
        <v>341584</v>
      </c>
      <c r="E690" s="58">
        <v>0</v>
      </c>
      <c r="F690" s="58">
        <v>0</v>
      </c>
      <c r="G690" s="59">
        <f t="shared" si="20"/>
        <v>734071.62399999995</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27030</v>
      </c>
      <c r="D692" s="58">
        <f>PRRAS!E705</f>
        <v>34423</v>
      </c>
      <c r="E692" s="58">
        <v>0</v>
      </c>
      <c r="F692" s="58">
        <v>0</v>
      </c>
      <c r="G692" s="59">
        <f t="shared" si="20"/>
        <v>66250.315999999992</v>
      </c>
      <c r="H692" s="59">
        <f t="shared" si="21"/>
        <v>0</v>
      </c>
      <c r="I692" s="60">
        <v>0</v>
      </c>
    </row>
    <row r="693" spans="1:9" x14ac:dyDescent="0.2">
      <c r="A693" s="57">
        <v>151</v>
      </c>
      <c r="B693" s="58">
        <f>PRRAS!C706</f>
        <v>692</v>
      </c>
      <c r="C693" s="58">
        <f>PRRAS!D706</f>
        <v>0</v>
      </c>
      <c r="D693" s="58">
        <f>PRRAS!E706</f>
        <v>415</v>
      </c>
      <c r="E693" s="58">
        <v>0</v>
      </c>
      <c r="F693" s="58">
        <v>0</v>
      </c>
      <c r="G693" s="59">
        <f t="shared" si="20"/>
        <v>574.36</v>
      </c>
      <c r="H693" s="59">
        <f t="shared" si="21"/>
        <v>0</v>
      </c>
      <c r="I693" s="60">
        <v>0</v>
      </c>
    </row>
    <row r="694" spans="1:9" x14ac:dyDescent="0.2">
      <c r="A694" s="57">
        <v>151</v>
      </c>
      <c r="B694" s="58">
        <f>PRRAS!C707</f>
        <v>693</v>
      </c>
      <c r="C694" s="58">
        <f>PRRAS!D707</f>
        <v>15300</v>
      </c>
      <c r="D694" s="58">
        <f>PRRAS!E707</f>
        <v>35000</v>
      </c>
      <c r="E694" s="58">
        <v>0</v>
      </c>
      <c r="F694" s="58">
        <v>0</v>
      </c>
      <c r="G694" s="59">
        <f t="shared" si="20"/>
        <v>59112.899999999994</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42113</v>
      </c>
      <c r="D698" s="58">
        <f>PRRAS!E711</f>
        <v>38489</v>
      </c>
      <c r="E698" s="58">
        <v>0</v>
      </c>
      <c r="F698" s="58">
        <v>0</v>
      </c>
      <c r="G698" s="59">
        <f t="shared" si="20"/>
        <v>83006.426999999996</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24983497</v>
      </c>
      <c r="D977" s="63">
        <f>Bil!E12</f>
        <v>24759849</v>
      </c>
      <c r="E977" s="63">
        <v>0</v>
      </c>
      <c r="F977" s="63">
        <v>0</v>
      </c>
      <c r="G977" s="64">
        <f t="shared" ref="G977:G1040" si="32">B977/1000*C977+B977/500*D977</f>
        <v>74503.195000000007</v>
      </c>
      <c r="H977" s="64">
        <f t="shared" si="31"/>
        <v>0</v>
      </c>
      <c r="I977" s="65"/>
    </row>
    <row r="978" spans="1:9" x14ac:dyDescent="0.2">
      <c r="A978" s="57">
        <v>152</v>
      </c>
      <c r="B978" s="58">
        <f>Bil!C13</f>
        <v>2</v>
      </c>
      <c r="C978" s="58">
        <f>Bil!D13</f>
        <v>23939491</v>
      </c>
      <c r="D978" s="58">
        <f>Bil!E13</f>
        <v>23677487</v>
      </c>
      <c r="E978" s="58">
        <v>0</v>
      </c>
      <c r="F978" s="58">
        <v>0</v>
      </c>
      <c r="G978" s="59">
        <f t="shared" si="32"/>
        <v>142588.93</v>
      </c>
      <c r="H978" s="59">
        <f t="shared" si="31"/>
        <v>0</v>
      </c>
      <c r="I978" s="60"/>
    </row>
    <row r="979" spans="1:9" x14ac:dyDescent="0.2">
      <c r="A979" s="57">
        <v>152</v>
      </c>
      <c r="B979" s="58">
        <f>Bil!C14</f>
        <v>3</v>
      </c>
      <c r="C979" s="58">
        <f>Bil!D14</f>
        <v>1943073</v>
      </c>
      <c r="D979" s="58">
        <f>Bil!E14</f>
        <v>1937790</v>
      </c>
      <c r="E979" s="58">
        <v>0</v>
      </c>
      <c r="F979" s="58">
        <v>0</v>
      </c>
      <c r="G979" s="59">
        <f t="shared" si="32"/>
        <v>17455.958999999999</v>
      </c>
      <c r="H979" s="59">
        <f t="shared" si="31"/>
        <v>0</v>
      </c>
      <c r="I979" s="60"/>
    </row>
    <row r="980" spans="1:9" x14ac:dyDescent="0.2">
      <c r="A980" s="57">
        <v>152</v>
      </c>
      <c r="B980" s="58">
        <f>Bil!C15</f>
        <v>4</v>
      </c>
      <c r="C980" s="58">
        <f>Bil!D15</f>
        <v>1570560</v>
      </c>
      <c r="D980" s="58">
        <f>Bil!E15</f>
        <v>1570560</v>
      </c>
      <c r="E980" s="58">
        <v>0</v>
      </c>
      <c r="F980" s="58">
        <v>0</v>
      </c>
      <c r="G980" s="59">
        <f t="shared" si="32"/>
        <v>18846.72</v>
      </c>
      <c r="H980" s="59">
        <f t="shared" si="31"/>
        <v>0</v>
      </c>
      <c r="I980" s="60"/>
    </row>
    <row r="981" spans="1:9" x14ac:dyDescent="0.2">
      <c r="A981" s="57">
        <v>152</v>
      </c>
      <c r="B981" s="58">
        <f>Bil!C16</f>
        <v>5</v>
      </c>
      <c r="C981" s="58">
        <f>Bil!D16</f>
        <v>390106</v>
      </c>
      <c r="D981" s="58">
        <f>Bil!E16</f>
        <v>390106</v>
      </c>
      <c r="E981" s="58">
        <v>0</v>
      </c>
      <c r="F981" s="58">
        <v>0</v>
      </c>
      <c r="G981" s="59">
        <f t="shared" si="32"/>
        <v>5851.59</v>
      </c>
      <c r="H981" s="59">
        <f t="shared" si="31"/>
        <v>0</v>
      </c>
      <c r="I981" s="60"/>
    </row>
    <row r="982" spans="1:9" x14ac:dyDescent="0.2">
      <c r="A982" s="57">
        <v>152</v>
      </c>
      <c r="B982" s="58">
        <f>Bil!C17</f>
        <v>6</v>
      </c>
      <c r="C982" s="58">
        <f>Bil!D17</f>
        <v>17593</v>
      </c>
      <c r="D982" s="58">
        <f>Bil!E17</f>
        <v>22876</v>
      </c>
      <c r="E982" s="58">
        <v>0</v>
      </c>
      <c r="F982" s="58">
        <v>0</v>
      </c>
      <c r="G982" s="59">
        <f t="shared" si="32"/>
        <v>380.07</v>
      </c>
      <c r="H982" s="59">
        <f t="shared" si="31"/>
        <v>0</v>
      </c>
      <c r="I982" s="60"/>
    </row>
    <row r="983" spans="1:9" x14ac:dyDescent="0.2">
      <c r="A983" s="57">
        <v>152</v>
      </c>
      <c r="B983" s="58">
        <f>Bil!C18</f>
        <v>7</v>
      </c>
      <c r="C983" s="58">
        <f>Bil!D18</f>
        <v>21996418</v>
      </c>
      <c r="D983" s="58">
        <f>Bil!E18</f>
        <v>21739697</v>
      </c>
      <c r="E983" s="58">
        <v>0</v>
      </c>
      <c r="F983" s="58">
        <v>0</v>
      </c>
      <c r="G983" s="59">
        <f t="shared" si="32"/>
        <v>458330.68400000001</v>
      </c>
      <c r="H983" s="59">
        <f t="shared" si="31"/>
        <v>0</v>
      </c>
      <c r="I983" s="60"/>
    </row>
    <row r="984" spans="1:9" x14ac:dyDescent="0.2">
      <c r="A984" s="57">
        <v>152</v>
      </c>
      <c r="B984" s="58">
        <f>Bil!C19</f>
        <v>8</v>
      </c>
      <c r="C984" s="58">
        <f>Bil!D19</f>
        <v>21537704</v>
      </c>
      <c r="D984" s="58">
        <f>Bil!E19</f>
        <v>21156845</v>
      </c>
      <c r="E984" s="58">
        <v>0</v>
      </c>
      <c r="F984" s="58">
        <v>0</v>
      </c>
      <c r="G984" s="59">
        <f t="shared" si="32"/>
        <v>510811.152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28385575</v>
      </c>
      <c r="D986" s="58">
        <f>Bil!E21</f>
        <v>28398484</v>
      </c>
      <c r="E986" s="58">
        <v>0</v>
      </c>
      <c r="F986" s="58">
        <v>0</v>
      </c>
      <c r="G986" s="59">
        <f t="shared" si="32"/>
        <v>851825.43</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62516</v>
      </c>
      <c r="D988" s="58">
        <f>Bil!E23</f>
        <v>62516</v>
      </c>
      <c r="E988" s="58">
        <v>0</v>
      </c>
      <c r="F988" s="58">
        <v>0</v>
      </c>
      <c r="G988" s="59">
        <f t="shared" si="32"/>
        <v>2250.576</v>
      </c>
      <c r="H988" s="59">
        <f t="shared" si="31"/>
        <v>0</v>
      </c>
      <c r="I988" s="60"/>
    </row>
    <row r="989" spans="1:9" x14ac:dyDescent="0.2">
      <c r="A989" s="57">
        <v>152</v>
      </c>
      <c r="B989" s="58">
        <f>Bil!C24</f>
        <v>13</v>
      </c>
      <c r="C989" s="58">
        <f>Bil!D24</f>
        <v>6910387</v>
      </c>
      <c r="D989" s="58">
        <f>Bil!E24</f>
        <v>7304155</v>
      </c>
      <c r="E989" s="58">
        <v>0</v>
      </c>
      <c r="F989" s="58">
        <v>0</v>
      </c>
      <c r="G989" s="59">
        <f t="shared" si="32"/>
        <v>279743.06099999999</v>
      </c>
      <c r="H989" s="59">
        <f t="shared" si="31"/>
        <v>0</v>
      </c>
      <c r="I989" s="60"/>
    </row>
    <row r="990" spans="1:9" x14ac:dyDescent="0.2">
      <c r="A990" s="57">
        <v>152</v>
      </c>
      <c r="B990" s="58">
        <f>Bil!C25</f>
        <v>14</v>
      </c>
      <c r="C990" s="58">
        <f>Bil!D25</f>
        <v>244880</v>
      </c>
      <c r="D990" s="58">
        <f>Bil!E25</f>
        <v>336435</v>
      </c>
      <c r="E990" s="58">
        <v>0</v>
      </c>
      <c r="F990" s="58">
        <v>0</v>
      </c>
      <c r="G990" s="59">
        <f t="shared" si="32"/>
        <v>12848.5</v>
      </c>
      <c r="H990" s="59">
        <f t="shared" si="31"/>
        <v>0</v>
      </c>
      <c r="I990" s="60"/>
    </row>
    <row r="991" spans="1:9" x14ac:dyDescent="0.2">
      <c r="A991" s="57">
        <v>152</v>
      </c>
      <c r="B991" s="58">
        <f>Bil!C26</f>
        <v>15</v>
      </c>
      <c r="C991" s="58">
        <f>Bil!D26</f>
        <v>1643370</v>
      </c>
      <c r="D991" s="58">
        <f>Bil!E26</f>
        <v>1722645</v>
      </c>
      <c r="E991" s="58">
        <v>0</v>
      </c>
      <c r="F991" s="58">
        <v>0</v>
      </c>
      <c r="G991" s="59">
        <f t="shared" si="32"/>
        <v>76329.899999999994</v>
      </c>
      <c r="H991" s="59">
        <f t="shared" si="31"/>
        <v>0</v>
      </c>
      <c r="I991" s="60"/>
    </row>
    <row r="992" spans="1:9" x14ac:dyDescent="0.2">
      <c r="A992" s="57">
        <v>152</v>
      </c>
      <c r="B992" s="58">
        <f>Bil!C27</f>
        <v>16</v>
      </c>
      <c r="C992" s="58">
        <f>Bil!D27</f>
        <v>20294</v>
      </c>
      <c r="D992" s="58">
        <f>Bil!E27</f>
        <v>28082</v>
      </c>
      <c r="E992" s="58">
        <v>0</v>
      </c>
      <c r="F992" s="58">
        <v>0</v>
      </c>
      <c r="G992" s="59">
        <f t="shared" si="32"/>
        <v>1223.328</v>
      </c>
      <c r="H992" s="59">
        <f t="shared" si="31"/>
        <v>0</v>
      </c>
      <c r="I992" s="60"/>
    </row>
    <row r="993" spans="1:9" x14ac:dyDescent="0.2">
      <c r="A993" s="57">
        <v>152</v>
      </c>
      <c r="B993" s="58">
        <f>Bil!C28</f>
        <v>17</v>
      </c>
      <c r="C993" s="58">
        <f>Bil!D28</f>
        <v>14905</v>
      </c>
      <c r="D993" s="58">
        <f>Bil!E28</f>
        <v>14905</v>
      </c>
      <c r="E993" s="58">
        <v>0</v>
      </c>
      <c r="F993" s="58">
        <v>0</v>
      </c>
      <c r="G993" s="59">
        <f t="shared" si="32"/>
        <v>760.15500000000009</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2458</v>
      </c>
      <c r="D995" s="58">
        <f>Bil!E30</f>
        <v>2458</v>
      </c>
      <c r="E995" s="58">
        <v>0</v>
      </c>
      <c r="F995" s="58">
        <v>0</v>
      </c>
      <c r="G995" s="59">
        <f t="shared" si="32"/>
        <v>140.10599999999999</v>
      </c>
      <c r="H995" s="59">
        <f t="shared" si="31"/>
        <v>0</v>
      </c>
      <c r="I995" s="60"/>
    </row>
    <row r="996" spans="1:9" x14ac:dyDescent="0.2">
      <c r="A996" s="57">
        <v>152</v>
      </c>
      <c r="B996" s="58">
        <f>Bil!C31</f>
        <v>20</v>
      </c>
      <c r="C996" s="58">
        <f>Bil!D31</f>
        <v>354667</v>
      </c>
      <c r="D996" s="58">
        <f>Bil!E31</f>
        <v>370593</v>
      </c>
      <c r="E996" s="58">
        <v>0</v>
      </c>
      <c r="F996" s="58">
        <v>0</v>
      </c>
      <c r="G996" s="59">
        <f t="shared" si="32"/>
        <v>21917.06</v>
      </c>
      <c r="H996" s="59">
        <f t="shared" si="31"/>
        <v>0</v>
      </c>
      <c r="I996" s="60"/>
    </row>
    <row r="997" spans="1:9" x14ac:dyDescent="0.2">
      <c r="A997" s="57">
        <v>152</v>
      </c>
      <c r="B997" s="58">
        <f>Bil!C32</f>
        <v>21</v>
      </c>
      <c r="C997" s="58">
        <f>Bil!D32</f>
        <v>1235655</v>
      </c>
      <c r="D997" s="58">
        <f>Bil!E32</f>
        <v>1285675</v>
      </c>
      <c r="E997" s="58">
        <v>0</v>
      </c>
      <c r="F997" s="58">
        <v>0</v>
      </c>
      <c r="G997" s="59">
        <f t="shared" si="32"/>
        <v>79947.10500000001</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3026469</v>
      </c>
      <c r="D999" s="58">
        <f>Bil!E34</f>
        <v>3087923</v>
      </c>
      <c r="E999" s="58">
        <v>0</v>
      </c>
      <c r="F999" s="58">
        <v>0</v>
      </c>
      <c r="G999" s="59">
        <f t="shared" si="32"/>
        <v>211653.245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213834</v>
      </c>
      <c r="D1006" s="58">
        <f>Bil!E41</f>
        <v>246417</v>
      </c>
      <c r="E1006" s="58">
        <v>0</v>
      </c>
      <c r="F1006" s="58">
        <v>0</v>
      </c>
      <c r="G1006" s="59">
        <f t="shared" si="32"/>
        <v>21200.039999999997</v>
      </c>
      <c r="H1006" s="59">
        <f t="shared" si="31"/>
        <v>0</v>
      </c>
      <c r="I1006" s="60"/>
    </row>
    <row r="1007" spans="1:9" x14ac:dyDescent="0.2">
      <c r="A1007" s="57">
        <v>152</v>
      </c>
      <c r="B1007" s="58">
        <f>Bil!C42</f>
        <v>31</v>
      </c>
      <c r="C1007" s="58">
        <f>Bil!D42</f>
        <v>405806</v>
      </c>
      <c r="D1007" s="58">
        <f>Bil!E42</f>
        <v>505849</v>
      </c>
      <c r="E1007" s="58">
        <v>0</v>
      </c>
      <c r="F1007" s="58">
        <v>0</v>
      </c>
      <c r="G1007" s="59">
        <f t="shared" si="32"/>
        <v>43942.623999999996</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191972</v>
      </c>
      <c r="D1011" s="58">
        <f>Bil!E46</f>
        <v>259432</v>
      </c>
      <c r="E1011" s="58">
        <v>0</v>
      </c>
      <c r="F1011" s="58">
        <v>0</v>
      </c>
      <c r="G1011" s="59">
        <f t="shared" si="32"/>
        <v>24879.260000000002</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4890</v>
      </c>
      <c r="D1018" s="58">
        <f>Bil!E53</f>
        <v>4890</v>
      </c>
      <c r="E1018" s="58">
        <v>0</v>
      </c>
      <c r="F1018" s="58">
        <v>0</v>
      </c>
      <c r="G1018" s="59">
        <f t="shared" si="32"/>
        <v>616.1400000000001</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4890</v>
      </c>
      <c r="D1021" s="58">
        <f>Bil!E56</f>
        <v>4890</v>
      </c>
      <c r="E1021" s="58">
        <v>0</v>
      </c>
      <c r="F1021" s="58">
        <v>0</v>
      </c>
      <c r="G1021" s="59">
        <f t="shared" si="32"/>
        <v>660.15</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176750</v>
      </c>
      <c r="D1025" s="58">
        <f>Bil!E60</f>
        <v>188507</v>
      </c>
      <c r="E1025" s="58">
        <v>0</v>
      </c>
      <c r="F1025" s="58">
        <v>0</v>
      </c>
      <c r="G1025" s="59">
        <f t="shared" si="32"/>
        <v>27134.436000000002</v>
      </c>
      <c r="H1025" s="59">
        <f t="shared" si="31"/>
        <v>0</v>
      </c>
      <c r="I1025" s="60"/>
    </row>
    <row r="1026" spans="1:9" x14ac:dyDescent="0.2">
      <c r="A1026" s="57">
        <v>152</v>
      </c>
      <c r="B1026" s="58">
        <f>Bil!C61</f>
        <v>50</v>
      </c>
      <c r="C1026" s="58">
        <f>Bil!D61</f>
        <v>176750</v>
      </c>
      <c r="D1026" s="58">
        <f>Bil!E61</f>
        <v>188507</v>
      </c>
      <c r="E1026" s="58">
        <v>0</v>
      </c>
      <c r="F1026" s="58">
        <v>0</v>
      </c>
      <c r="G1026" s="59">
        <f t="shared" si="32"/>
        <v>27688.2</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1044006</v>
      </c>
      <c r="D1039" s="58">
        <f>Bil!E74</f>
        <v>1082362</v>
      </c>
      <c r="E1039" s="58">
        <v>0</v>
      </c>
      <c r="F1039" s="58">
        <v>0</v>
      </c>
      <c r="G1039" s="59">
        <f t="shared" si="32"/>
        <v>202149.99</v>
      </c>
      <c r="H1039" s="59">
        <f t="shared" si="33"/>
        <v>0</v>
      </c>
      <c r="I1039" s="60"/>
    </row>
    <row r="1040" spans="1:9" x14ac:dyDescent="0.2">
      <c r="A1040" s="57">
        <v>152</v>
      </c>
      <c r="B1040" s="58">
        <f>Bil!C75</f>
        <v>64</v>
      </c>
      <c r="C1040" s="58">
        <f>Bil!D75</f>
        <v>24614</v>
      </c>
      <c r="D1040" s="58">
        <f>Bil!E75</f>
        <v>65482</v>
      </c>
      <c r="E1040" s="58">
        <v>0</v>
      </c>
      <c r="F1040" s="58">
        <v>0</v>
      </c>
      <c r="G1040" s="59">
        <f t="shared" si="32"/>
        <v>9956.9920000000002</v>
      </c>
      <c r="H1040" s="59">
        <f t="shared" si="33"/>
        <v>0</v>
      </c>
      <c r="I1040" s="60"/>
    </row>
    <row r="1041" spans="1:9" x14ac:dyDescent="0.2">
      <c r="A1041" s="57">
        <v>152</v>
      </c>
      <c r="B1041" s="58">
        <f>Bil!C76</f>
        <v>65</v>
      </c>
      <c r="C1041" s="58">
        <f>Bil!D76</f>
        <v>24614</v>
      </c>
      <c r="D1041" s="58">
        <f>Bil!E76</f>
        <v>65482</v>
      </c>
      <c r="E1041" s="58">
        <v>0</v>
      </c>
      <c r="F1041" s="58">
        <v>0</v>
      </c>
      <c r="G1041" s="59">
        <f t="shared" ref="G1041:G1104" si="34">B1041/1000*C1041+B1041/500*D1041</f>
        <v>10112.57</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24614</v>
      </c>
      <c r="D1043" s="58">
        <f>Bil!E78</f>
        <v>65482</v>
      </c>
      <c r="E1043" s="58">
        <v>0</v>
      </c>
      <c r="F1043" s="58">
        <v>0</v>
      </c>
      <c r="G1043" s="59">
        <f t="shared" si="34"/>
        <v>10423.726000000001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84463</v>
      </c>
      <c r="D1049" s="58">
        <f>Bil!E84</f>
        <v>70670</v>
      </c>
      <c r="E1049" s="58">
        <v>0</v>
      </c>
      <c r="F1049" s="58">
        <v>0</v>
      </c>
      <c r="G1049" s="59">
        <f t="shared" si="34"/>
        <v>16483.618999999999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84463</v>
      </c>
      <c r="D1056" s="58">
        <f>Bil!E91</f>
        <v>70670</v>
      </c>
      <c r="E1056" s="58">
        <v>0</v>
      </c>
      <c r="F1056" s="58">
        <v>0</v>
      </c>
      <c r="G1056" s="59">
        <f t="shared" si="34"/>
        <v>18064.240000000002</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28947</v>
      </c>
      <c r="D1116" s="58">
        <f>Bil!E151</f>
        <v>36362</v>
      </c>
      <c r="E1116" s="58">
        <v>0</v>
      </c>
      <c r="F1116" s="58">
        <v>0</v>
      </c>
      <c r="G1116" s="59">
        <f t="shared" si="36"/>
        <v>14233.94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22475</v>
      </c>
      <c r="D1119" s="58">
        <f>Bil!E154</f>
        <v>9618</v>
      </c>
      <c r="E1119" s="58">
        <v>0</v>
      </c>
      <c r="F1119" s="58">
        <v>0</v>
      </c>
      <c r="G1119" s="59">
        <f t="shared" si="36"/>
        <v>5964.6729999999989</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3431</v>
      </c>
      <c r="D1125" s="58">
        <f>Bil!E160</f>
        <v>1773</v>
      </c>
      <c r="E1125" s="58">
        <v>0</v>
      </c>
      <c r="F1125" s="58">
        <v>0</v>
      </c>
      <c r="G1125" s="59">
        <f t="shared" si="36"/>
        <v>1039.5729999999999</v>
      </c>
      <c r="H1125" s="59">
        <f t="shared" si="35"/>
        <v>0</v>
      </c>
      <c r="I1125" s="60"/>
    </row>
    <row r="1126" spans="1:9" x14ac:dyDescent="0.2">
      <c r="A1126" s="57">
        <v>152</v>
      </c>
      <c r="B1126" s="58">
        <f>Bil!C161</f>
        <v>150</v>
      </c>
      <c r="C1126" s="58">
        <f>Bil!D161</f>
        <v>19044</v>
      </c>
      <c r="D1126" s="58">
        <f>Bil!E161</f>
        <v>7845</v>
      </c>
      <c r="E1126" s="58">
        <v>0</v>
      </c>
      <c r="F1126" s="58">
        <v>0</v>
      </c>
      <c r="G1126" s="59">
        <f t="shared" si="36"/>
        <v>5210.1000000000004</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6144</v>
      </c>
      <c r="D1128" s="58">
        <f>Bil!E163</f>
        <v>25744</v>
      </c>
      <c r="E1128" s="58">
        <v>0</v>
      </c>
      <c r="F1128" s="58">
        <v>0</v>
      </c>
      <c r="G1128" s="59">
        <f t="shared" si="36"/>
        <v>8760.0639999999985</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328</v>
      </c>
      <c r="D1131" s="58">
        <f>Bil!E166</f>
        <v>1000</v>
      </c>
      <c r="E1131" s="58">
        <v>0</v>
      </c>
      <c r="F1131" s="58">
        <v>0</v>
      </c>
      <c r="G1131" s="59">
        <f t="shared" si="36"/>
        <v>360.84</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3023</v>
      </c>
      <c r="D1133" s="58">
        <f>Bil!E168</f>
        <v>2925</v>
      </c>
      <c r="E1133" s="58">
        <v>0</v>
      </c>
      <c r="F1133" s="58">
        <v>0</v>
      </c>
      <c r="G1133" s="59">
        <f t="shared" si="36"/>
        <v>1393.0610000000001</v>
      </c>
      <c r="H1133" s="59">
        <f t="shared" si="35"/>
        <v>0</v>
      </c>
      <c r="I1133" s="60"/>
    </row>
    <row r="1134" spans="1:9" x14ac:dyDescent="0.2">
      <c r="A1134" s="57">
        <v>152</v>
      </c>
      <c r="B1134" s="58">
        <f>Bil!C169</f>
        <v>158</v>
      </c>
      <c r="C1134" s="58">
        <f>Bil!D169</f>
        <v>902959</v>
      </c>
      <c r="D1134" s="58">
        <f>Bil!E169</f>
        <v>906923</v>
      </c>
      <c r="E1134" s="58">
        <v>0</v>
      </c>
      <c r="F1134" s="58">
        <v>0</v>
      </c>
      <c r="G1134" s="59">
        <f t="shared" si="36"/>
        <v>429255.19</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902959</v>
      </c>
      <c r="D1137" s="58">
        <f>Bil!E172</f>
        <v>906923</v>
      </c>
      <c r="E1137" s="58">
        <v>0</v>
      </c>
      <c r="F1137" s="58">
        <v>0</v>
      </c>
      <c r="G1137" s="59">
        <f t="shared" si="36"/>
        <v>437405.60499999998</v>
      </c>
      <c r="H1137" s="59">
        <f t="shared" si="35"/>
        <v>0</v>
      </c>
      <c r="I1137" s="60"/>
    </row>
    <row r="1138" spans="1:9" x14ac:dyDescent="0.2">
      <c r="A1138" s="57">
        <v>152</v>
      </c>
      <c r="B1138" s="58">
        <f>Bil!C173</f>
        <v>162</v>
      </c>
      <c r="C1138" s="58">
        <f>Bil!D173</f>
        <v>24983496</v>
      </c>
      <c r="D1138" s="58">
        <f>Bil!E173</f>
        <v>24759849</v>
      </c>
      <c r="E1138" s="58">
        <v>0</v>
      </c>
      <c r="F1138" s="58">
        <v>0</v>
      </c>
      <c r="G1138" s="59">
        <f t="shared" si="36"/>
        <v>12069517.427999999</v>
      </c>
      <c r="H1138" s="59">
        <f t="shared" si="35"/>
        <v>0</v>
      </c>
      <c r="I1138" s="60"/>
    </row>
    <row r="1139" spans="1:9" x14ac:dyDescent="0.2">
      <c r="A1139" s="57">
        <v>152</v>
      </c>
      <c r="B1139" s="58">
        <f>Bil!C174</f>
        <v>163</v>
      </c>
      <c r="C1139" s="58">
        <f>Bil!D174</f>
        <v>1116362</v>
      </c>
      <c r="D1139" s="58">
        <f>Bil!E174</f>
        <v>1163839</v>
      </c>
      <c r="E1139" s="58">
        <v>0</v>
      </c>
      <c r="F1139" s="58">
        <v>0</v>
      </c>
      <c r="G1139" s="59">
        <f t="shared" si="36"/>
        <v>561378.52</v>
      </c>
      <c r="H1139" s="59">
        <f t="shared" si="35"/>
        <v>0</v>
      </c>
      <c r="I1139" s="60"/>
    </row>
    <row r="1140" spans="1:9" x14ac:dyDescent="0.2">
      <c r="A1140" s="57">
        <v>152</v>
      </c>
      <c r="B1140" s="58">
        <f>Bil!C175</f>
        <v>164</v>
      </c>
      <c r="C1140" s="58">
        <f>Bil!D175</f>
        <v>1107763</v>
      </c>
      <c r="D1140" s="58">
        <f>Bil!E175</f>
        <v>1161949</v>
      </c>
      <c r="E1140" s="58">
        <v>0</v>
      </c>
      <c r="F1140" s="58">
        <v>0</v>
      </c>
      <c r="G1140" s="59">
        <f t="shared" si="36"/>
        <v>562792.40399999998</v>
      </c>
      <c r="H1140" s="59">
        <f t="shared" si="35"/>
        <v>0</v>
      </c>
      <c r="I1140" s="60"/>
    </row>
    <row r="1141" spans="1:9" x14ac:dyDescent="0.2">
      <c r="A1141" s="57">
        <v>152</v>
      </c>
      <c r="B1141" s="58">
        <f>Bil!C176</f>
        <v>165</v>
      </c>
      <c r="C1141" s="58">
        <f>Bil!D176</f>
        <v>884035</v>
      </c>
      <c r="D1141" s="58">
        <f>Bil!E176</f>
        <v>938319</v>
      </c>
      <c r="E1141" s="58">
        <v>0</v>
      </c>
      <c r="F1141" s="58">
        <v>0</v>
      </c>
      <c r="G1141" s="59">
        <f t="shared" si="36"/>
        <v>455511.04500000004</v>
      </c>
      <c r="H1141" s="59">
        <f t="shared" si="35"/>
        <v>0</v>
      </c>
      <c r="I1141" s="60"/>
    </row>
    <row r="1142" spans="1:9" x14ac:dyDescent="0.2">
      <c r="A1142" s="57">
        <v>152</v>
      </c>
      <c r="B1142" s="58">
        <f>Bil!C177</f>
        <v>166</v>
      </c>
      <c r="C1142" s="58">
        <f>Bil!D177</f>
        <v>196235</v>
      </c>
      <c r="D1142" s="58">
        <f>Bil!E177</f>
        <v>214760</v>
      </c>
      <c r="E1142" s="58">
        <v>0</v>
      </c>
      <c r="F1142" s="58">
        <v>0</v>
      </c>
      <c r="G1142" s="59">
        <f t="shared" si="36"/>
        <v>103875.33000000002</v>
      </c>
      <c r="H1142" s="59">
        <f t="shared" si="35"/>
        <v>0</v>
      </c>
      <c r="I1142" s="60"/>
    </row>
    <row r="1143" spans="1:9" x14ac:dyDescent="0.2">
      <c r="A1143" s="57">
        <v>152</v>
      </c>
      <c r="B1143" s="58">
        <f>Bil!C178</f>
        <v>167</v>
      </c>
      <c r="C1143" s="58">
        <f>Bil!D178</f>
        <v>918</v>
      </c>
      <c r="D1143" s="58">
        <f>Bil!E178</f>
        <v>125</v>
      </c>
      <c r="E1143" s="58">
        <v>0</v>
      </c>
      <c r="F1143" s="58">
        <v>0</v>
      </c>
      <c r="G1143" s="59">
        <f t="shared" si="36"/>
        <v>195.05600000000001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918</v>
      </c>
      <c r="D1146" s="58">
        <f>Bil!E181</f>
        <v>125</v>
      </c>
      <c r="E1146" s="58">
        <v>0</v>
      </c>
      <c r="F1146" s="58">
        <v>0</v>
      </c>
      <c r="G1146" s="59">
        <f t="shared" si="36"/>
        <v>198.56</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26575</v>
      </c>
      <c r="D1150" s="58">
        <f>Bil!E185</f>
        <v>8745</v>
      </c>
      <c r="E1150" s="58">
        <v>0</v>
      </c>
      <c r="F1150" s="58">
        <v>0</v>
      </c>
      <c r="G1150" s="59">
        <f t="shared" si="36"/>
        <v>7667.3099999999995</v>
      </c>
      <c r="H1150" s="59">
        <f t="shared" si="35"/>
        <v>0</v>
      </c>
      <c r="I1150" s="60"/>
    </row>
    <row r="1151" spans="1:9" x14ac:dyDescent="0.2">
      <c r="A1151" s="57">
        <v>152</v>
      </c>
      <c r="B1151" s="58">
        <f>Bil!C186</f>
        <v>175</v>
      </c>
      <c r="C1151" s="58">
        <f>Bil!D186</f>
        <v>8599</v>
      </c>
      <c r="D1151" s="58">
        <f>Bil!E186</f>
        <v>1890</v>
      </c>
      <c r="E1151" s="58">
        <v>0</v>
      </c>
      <c r="F1151" s="58">
        <v>0</v>
      </c>
      <c r="G1151" s="59">
        <f t="shared" si="36"/>
        <v>2166.3249999999998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23867134</v>
      </c>
      <c r="D1199" s="58">
        <f>Bil!E234</f>
        <v>23596010</v>
      </c>
      <c r="E1199" s="58">
        <v>0</v>
      </c>
      <c r="F1199" s="58">
        <v>0</v>
      </c>
      <c r="G1199" s="59">
        <f t="shared" si="38"/>
        <v>15846191.342</v>
      </c>
      <c r="H1199" s="59">
        <f t="shared" si="37"/>
        <v>0</v>
      </c>
      <c r="I1199" s="60"/>
    </row>
    <row r="1200" spans="1:9" x14ac:dyDescent="0.2">
      <c r="A1200" s="57">
        <v>152</v>
      </c>
      <c r="B1200" s="58">
        <f>Bil!C235</f>
        <v>224</v>
      </c>
      <c r="C1200" s="58">
        <f>Bil!D235</f>
        <v>23892125</v>
      </c>
      <c r="D1200" s="58">
        <f>Bil!E235</f>
        <v>23630122</v>
      </c>
      <c r="E1200" s="58">
        <v>0</v>
      </c>
      <c r="F1200" s="58">
        <v>0</v>
      </c>
      <c r="G1200" s="59">
        <f t="shared" si="38"/>
        <v>15938130.655999999</v>
      </c>
      <c r="H1200" s="59">
        <f t="shared" si="37"/>
        <v>0</v>
      </c>
      <c r="I1200" s="60"/>
    </row>
    <row r="1201" spans="1:9" x14ac:dyDescent="0.2">
      <c r="A1201" s="57">
        <v>152</v>
      </c>
      <c r="B1201" s="58">
        <f>Bil!C236</f>
        <v>225</v>
      </c>
      <c r="C1201" s="58">
        <f>Bil!D236</f>
        <v>23892125</v>
      </c>
      <c r="D1201" s="58">
        <f>Bil!E236</f>
        <v>23630122</v>
      </c>
      <c r="E1201" s="58">
        <v>0</v>
      </c>
      <c r="F1201" s="58">
        <v>0</v>
      </c>
      <c r="G1201" s="59">
        <f t="shared" si="38"/>
        <v>16009283.025</v>
      </c>
      <c r="H1201" s="59">
        <f t="shared" si="37"/>
        <v>0</v>
      </c>
      <c r="I1201" s="60"/>
    </row>
    <row r="1202" spans="1:9" x14ac:dyDescent="0.2">
      <c r="A1202" s="57">
        <v>152</v>
      </c>
      <c r="B1202" s="58">
        <f>Bil!C237</f>
        <v>226</v>
      </c>
      <c r="C1202" s="58">
        <f>Bil!D237</f>
        <v>23464375</v>
      </c>
      <c r="D1202" s="58">
        <f>Bil!E237</f>
        <v>23202372</v>
      </c>
      <c r="E1202" s="58">
        <v>0</v>
      </c>
      <c r="F1202" s="58">
        <v>0</v>
      </c>
      <c r="G1202" s="59">
        <f t="shared" si="38"/>
        <v>15790420.893999999</v>
      </c>
      <c r="H1202" s="59">
        <f t="shared" si="37"/>
        <v>0</v>
      </c>
      <c r="I1202" s="60"/>
    </row>
    <row r="1203" spans="1:9" x14ac:dyDescent="0.2">
      <c r="A1203" s="57">
        <v>152</v>
      </c>
      <c r="B1203" s="58">
        <f>Bil!C238</f>
        <v>227</v>
      </c>
      <c r="C1203" s="58">
        <f>Bil!D238</f>
        <v>427750</v>
      </c>
      <c r="D1203" s="58">
        <f>Bil!E238</f>
        <v>427750</v>
      </c>
      <c r="E1203" s="58">
        <v>0</v>
      </c>
      <c r="F1203" s="58">
        <v>0</v>
      </c>
      <c r="G1203" s="59">
        <f t="shared" si="38"/>
        <v>291297.75</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165434</v>
      </c>
      <c r="D1208" s="58">
        <f>Bil!E243</f>
        <v>268926</v>
      </c>
      <c r="E1208" s="58">
        <v>0</v>
      </c>
      <c r="F1208" s="58">
        <v>0</v>
      </c>
      <c r="G1208" s="59">
        <f t="shared" si="38"/>
        <v>163162.35200000001</v>
      </c>
      <c r="H1208" s="59">
        <f t="shared" si="37"/>
        <v>0</v>
      </c>
      <c r="I1208" s="60"/>
    </row>
    <row r="1209" spans="1:9" x14ac:dyDescent="0.2">
      <c r="A1209" s="57">
        <v>152</v>
      </c>
      <c r="B1209" s="58">
        <f>Bil!C244</f>
        <v>233</v>
      </c>
      <c r="C1209" s="58">
        <f>Bil!D244</f>
        <v>165434</v>
      </c>
      <c r="D1209" s="58">
        <f>Bil!E244</f>
        <v>268926</v>
      </c>
      <c r="E1209" s="58">
        <v>0</v>
      </c>
      <c r="F1209" s="58">
        <v>0</v>
      </c>
      <c r="G1209" s="59">
        <f t="shared" si="38"/>
        <v>163865.63800000001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222395</v>
      </c>
      <c r="D1212" s="58">
        <f>Bil!E247</f>
        <v>342325</v>
      </c>
      <c r="E1212" s="58">
        <v>0</v>
      </c>
      <c r="F1212" s="58">
        <v>0</v>
      </c>
      <c r="G1212" s="59">
        <f t="shared" si="38"/>
        <v>214062.62</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222395</v>
      </c>
      <c r="D1214" s="58">
        <f>Bil!E249</f>
        <v>342325</v>
      </c>
      <c r="E1214" s="58">
        <v>0</v>
      </c>
      <c r="F1214" s="58">
        <v>0</v>
      </c>
      <c r="G1214" s="59">
        <f t="shared" si="38"/>
        <v>215876.70999999996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28947</v>
      </c>
      <c r="D1216" s="58">
        <f>Bil!E251</f>
        <v>36362</v>
      </c>
      <c r="E1216" s="58">
        <v>0</v>
      </c>
      <c r="F1216" s="58">
        <v>0</v>
      </c>
      <c r="G1216" s="59">
        <f t="shared" si="38"/>
        <v>24401.039999999997</v>
      </c>
      <c r="H1216" s="59">
        <f t="shared" si="37"/>
        <v>0</v>
      </c>
      <c r="I1216" s="60"/>
    </row>
    <row r="1217" spans="1:9" x14ac:dyDescent="0.2">
      <c r="A1217" s="57">
        <v>152</v>
      </c>
      <c r="B1217" s="58">
        <f>Bil!C252</f>
        <v>241</v>
      </c>
      <c r="C1217" s="58">
        <f>Bil!D252</f>
        <v>3023</v>
      </c>
      <c r="D1217" s="58">
        <f>Bil!E252</f>
        <v>2925</v>
      </c>
      <c r="E1217" s="58">
        <v>0</v>
      </c>
      <c r="F1217" s="58">
        <v>0</v>
      </c>
      <c r="G1217" s="59">
        <f t="shared" si="38"/>
        <v>2138.393</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28947</v>
      </c>
      <c r="D1225" s="58">
        <f>Bil!E261</f>
        <v>36362</v>
      </c>
      <c r="E1225" s="58">
        <v>0</v>
      </c>
      <c r="F1225" s="58">
        <v>0</v>
      </c>
      <c r="G1225" s="59">
        <f t="shared" si="38"/>
        <v>25316.079000000002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3023</v>
      </c>
      <c r="D1227" s="58">
        <f>Bil!E263</f>
        <v>2925</v>
      </c>
      <c r="E1227" s="58">
        <v>0</v>
      </c>
      <c r="F1227" s="58">
        <v>0</v>
      </c>
      <c r="G1227" s="59">
        <f t="shared" si="38"/>
        <v>2227.123</v>
      </c>
      <c r="H1227" s="59">
        <f t="shared" si="39"/>
        <v>0</v>
      </c>
      <c r="I1227" s="60"/>
    </row>
    <row r="1228" spans="1:9" x14ac:dyDescent="0.2">
      <c r="A1228" s="57">
        <v>152</v>
      </c>
      <c r="B1228" s="58">
        <f>Bil!C264</f>
        <v>252</v>
      </c>
      <c r="C1228" s="58">
        <f>Bil!D264</f>
        <v>33724</v>
      </c>
      <c r="D1228" s="58">
        <f>Bil!E264</f>
        <v>12731</v>
      </c>
      <c r="E1228" s="58">
        <v>0</v>
      </c>
      <c r="F1228" s="58">
        <v>0</v>
      </c>
      <c r="G1228" s="59">
        <f t="shared" si="38"/>
        <v>14914.871999999999</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50739</v>
      </c>
      <c r="D1231" s="58">
        <f>Bil!E267</f>
        <v>50739</v>
      </c>
      <c r="E1231" s="58">
        <v>0</v>
      </c>
      <c r="F1231" s="58">
        <v>0</v>
      </c>
      <c r="G1231" s="59">
        <f t="shared" si="38"/>
        <v>38815.334999999999</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1107762</v>
      </c>
      <c r="D1252" s="58">
        <f>Bil!E288</f>
        <v>1161949</v>
      </c>
      <c r="E1252" s="58">
        <v>0</v>
      </c>
      <c r="F1252" s="58">
        <v>0</v>
      </c>
      <c r="G1252" s="59">
        <f t="shared" si="40"/>
        <v>947138.16</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8599</v>
      </c>
      <c r="D1254" s="58">
        <f>Bil!E290</f>
        <v>1889</v>
      </c>
      <c r="E1254" s="58">
        <v>0</v>
      </c>
      <c r="F1254" s="58">
        <v>0</v>
      </c>
      <c r="G1254" s="59">
        <f t="shared" si="40"/>
        <v>3440.8060000000005</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12932430</v>
      </c>
      <c r="D1396" s="58">
        <f>RasF!E121</f>
        <v>13608477</v>
      </c>
      <c r="E1396" s="58">
        <v>0</v>
      </c>
      <c r="F1396" s="58">
        <v>0</v>
      </c>
      <c r="G1396" s="59">
        <f t="shared" si="44"/>
        <v>4416432.24</v>
      </c>
      <c r="H1396" s="59">
        <f t="shared" si="43"/>
        <v>0</v>
      </c>
      <c r="I1396" s="60"/>
    </row>
    <row r="1397" spans="1:9" x14ac:dyDescent="0.2">
      <c r="A1397" s="57">
        <v>154</v>
      </c>
      <c r="B1397" s="58">
        <f>RasF!C122</f>
        <v>111</v>
      </c>
      <c r="C1397" s="58">
        <f>RasF!D122</f>
        <v>12379791</v>
      </c>
      <c r="D1397" s="58">
        <f>RasF!E122</f>
        <v>12865562</v>
      </c>
      <c r="E1397" s="58">
        <v>0</v>
      </c>
      <c r="F1397" s="58">
        <v>0</v>
      </c>
      <c r="G1397" s="59">
        <f t="shared" si="44"/>
        <v>4230311.5649999995</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12379791</v>
      </c>
      <c r="D1399" s="58">
        <f>RasF!E124</f>
        <v>12865562</v>
      </c>
      <c r="E1399" s="58">
        <v>0</v>
      </c>
      <c r="F1399" s="58">
        <v>0</v>
      </c>
      <c r="G1399" s="59">
        <f t="shared" si="44"/>
        <v>4306533.3950000005</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552639</v>
      </c>
      <c r="D1408" s="58">
        <f>RasF!E133</f>
        <v>742915</v>
      </c>
      <c r="E1408" s="58">
        <v>0</v>
      </c>
      <c r="F1408" s="58">
        <v>0</v>
      </c>
      <c r="G1408" s="59">
        <f t="shared" si="44"/>
        <v>248693.21799999999</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12932430</v>
      </c>
      <c r="D1423" s="67">
        <f>RasF!E148</f>
        <v>13608477</v>
      </c>
      <c r="E1423" s="67">
        <v>0</v>
      </c>
      <c r="F1423" s="67">
        <v>0</v>
      </c>
      <c r="G1423" s="68">
        <f t="shared" si="44"/>
        <v>5500465.6080000009</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1116362</v>
      </c>
      <c r="D1468" s="70"/>
      <c r="E1468" s="70">
        <v>0</v>
      </c>
      <c r="F1468" s="70">
        <v>0</v>
      </c>
      <c r="G1468" s="64">
        <f t="shared" ref="G1468:G1499" si="51">B1468/1000*C1468</f>
        <v>1116.3620000000001</v>
      </c>
      <c r="H1468" s="64">
        <f t="shared" ref="H1468:H1499" si="52">ABS(C1468-ROUND(C1468,0))</f>
        <v>0</v>
      </c>
      <c r="I1468" s="65"/>
    </row>
    <row r="1469" spans="1:9" x14ac:dyDescent="0.2">
      <c r="A1469" s="73">
        <v>159</v>
      </c>
      <c r="B1469" s="61">
        <f>Obv!C13</f>
        <v>2</v>
      </c>
      <c r="C1469" s="61">
        <f>Obv!D13</f>
        <v>13623213</v>
      </c>
      <c r="D1469" s="61">
        <v>0</v>
      </c>
      <c r="E1469" s="61">
        <v>0</v>
      </c>
      <c r="F1469" s="61">
        <v>0</v>
      </c>
      <c r="G1469" s="59">
        <f t="shared" si="51"/>
        <v>27246.425999999999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13333652</v>
      </c>
      <c r="D1471" s="61">
        <v>0</v>
      </c>
      <c r="E1471" s="61">
        <v>0</v>
      </c>
      <c r="F1471" s="61">
        <v>0</v>
      </c>
      <c r="G1471" s="59">
        <f t="shared" si="51"/>
        <v>53334.608</v>
      </c>
      <c r="H1471" s="59">
        <f t="shared" si="52"/>
        <v>0</v>
      </c>
      <c r="I1471" s="60"/>
    </row>
    <row r="1472" spans="1:9" x14ac:dyDescent="0.2">
      <c r="A1472" s="73">
        <v>159</v>
      </c>
      <c r="B1472" s="61">
        <f>Obv!C16</f>
        <v>5</v>
      </c>
      <c r="C1472" s="61">
        <f>Obv!D16</f>
        <v>11055669</v>
      </c>
      <c r="D1472" s="61">
        <v>0</v>
      </c>
      <c r="E1472" s="61">
        <v>0</v>
      </c>
      <c r="F1472" s="61">
        <v>0</v>
      </c>
      <c r="G1472" s="59">
        <f t="shared" si="51"/>
        <v>55278.345000000001</v>
      </c>
      <c r="H1472" s="59">
        <f t="shared" si="52"/>
        <v>0</v>
      </c>
      <c r="I1472" s="60"/>
    </row>
    <row r="1473" spans="1:9" x14ac:dyDescent="0.2">
      <c r="A1473" s="73">
        <v>159</v>
      </c>
      <c r="B1473" s="61">
        <f>Obv!C17</f>
        <v>6</v>
      </c>
      <c r="C1473" s="61">
        <f>Obv!D17</f>
        <v>2042547</v>
      </c>
      <c r="D1473" s="61">
        <v>0</v>
      </c>
      <c r="E1473" s="61">
        <v>0</v>
      </c>
      <c r="F1473" s="61">
        <v>0</v>
      </c>
      <c r="G1473" s="59">
        <f t="shared" si="51"/>
        <v>12255.282000000001</v>
      </c>
      <c r="H1473" s="59">
        <f t="shared" si="52"/>
        <v>0</v>
      </c>
      <c r="I1473" s="60"/>
    </row>
    <row r="1474" spans="1:9" x14ac:dyDescent="0.2">
      <c r="A1474" s="73">
        <v>159</v>
      </c>
      <c r="B1474" s="61">
        <f>Obv!C18</f>
        <v>7</v>
      </c>
      <c r="C1474" s="61">
        <f>Obv!D18</f>
        <v>6931</v>
      </c>
      <c r="D1474" s="61">
        <v>0</v>
      </c>
      <c r="E1474" s="61">
        <v>0</v>
      </c>
      <c r="F1474" s="61">
        <v>0</v>
      </c>
      <c r="G1474" s="59">
        <f t="shared" si="51"/>
        <v>48.517000000000003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228505</v>
      </c>
      <c r="D1478" s="61">
        <v>0</v>
      </c>
      <c r="E1478" s="61">
        <v>0</v>
      </c>
      <c r="F1478" s="61">
        <v>0</v>
      </c>
      <c r="G1478" s="59">
        <f t="shared" si="51"/>
        <v>2513.5549999999998</v>
      </c>
      <c r="H1478" s="59">
        <f t="shared" si="52"/>
        <v>0</v>
      </c>
      <c r="I1478" s="60"/>
    </row>
    <row r="1479" spans="1:9" x14ac:dyDescent="0.2">
      <c r="A1479" s="73">
        <v>159</v>
      </c>
      <c r="B1479" s="61">
        <f>Obv!C23</f>
        <v>12</v>
      </c>
      <c r="C1479" s="61">
        <f>Obv!D23</f>
        <v>289561</v>
      </c>
      <c r="D1479" s="61">
        <v>0</v>
      </c>
      <c r="E1479" s="61">
        <v>0</v>
      </c>
      <c r="F1479" s="61">
        <v>0</v>
      </c>
      <c r="G1479" s="59">
        <f t="shared" si="51"/>
        <v>3474.732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13575736</v>
      </c>
      <c r="D1486" s="61">
        <v>0</v>
      </c>
      <c r="E1486" s="61">
        <v>0</v>
      </c>
      <c r="F1486" s="61">
        <v>0</v>
      </c>
      <c r="G1486" s="59">
        <f t="shared" si="51"/>
        <v>257938.984</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13279466</v>
      </c>
      <c r="D1488" s="61">
        <v>0</v>
      </c>
      <c r="E1488" s="61">
        <v>0</v>
      </c>
      <c r="F1488" s="61">
        <v>0</v>
      </c>
      <c r="G1488" s="59">
        <f t="shared" si="51"/>
        <v>278868.78600000002</v>
      </c>
      <c r="H1488" s="59">
        <f t="shared" si="52"/>
        <v>0</v>
      </c>
      <c r="I1488" s="60"/>
    </row>
    <row r="1489" spans="1:9" x14ac:dyDescent="0.2">
      <c r="A1489" s="73">
        <v>159</v>
      </c>
      <c r="B1489" s="61">
        <f>Obv!C33</f>
        <v>22</v>
      </c>
      <c r="C1489" s="61">
        <f>Obv!D33</f>
        <v>11001385</v>
      </c>
      <c r="D1489" s="61">
        <v>0</v>
      </c>
      <c r="E1489" s="61">
        <v>0</v>
      </c>
      <c r="F1489" s="61">
        <v>0</v>
      </c>
      <c r="G1489" s="59">
        <f t="shared" si="51"/>
        <v>242030.46999999997</v>
      </c>
      <c r="H1489" s="59">
        <f t="shared" si="52"/>
        <v>0</v>
      </c>
      <c r="I1489" s="60"/>
    </row>
    <row r="1490" spans="1:9" x14ac:dyDescent="0.2">
      <c r="A1490" s="73">
        <v>159</v>
      </c>
      <c r="B1490" s="61">
        <f>Obv!C34</f>
        <v>23</v>
      </c>
      <c r="C1490" s="61">
        <f>Obv!D34</f>
        <v>2024021</v>
      </c>
      <c r="D1490" s="61">
        <v>0</v>
      </c>
      <c r="E1490" s="61">
        <v>0</v>
      </c>
      <c r="F1490" s="61">
        <v>0</v>
      </c>
      <c r="G1490" s="59">
        <f t="shared" si="51"/>
        <v>46552.483</v>
      </c>
      <c r="H1490" s="59">
        <f t="shared" si="52"/>
        <v>0</v>
      </c>
      <c r="I1490" s="60"/>
    </row>
    <row r="1491" spans="1:9" x14ac:dyDescent="0.2">
      <c r="A1491" s="73">
        <v>159</v>
      </c>
      <c r="B1491" s="61">
        <f>Obv!C35</f>
        <v>24</v>
      </c>
      <c r="C1491" s="61">
        <f>Obv!D35</f>
        <v>7724</v>
      </c>
      <c r="D1491" s="61">
        <v>0</v>
      </c>
      <c r="E1491" s="61">
        <v>0</v>
      </c>
      <c r="F1491" s="61">
        <v>0</v>
      </c>
      <c r="G1491" s="59">
        <f t="shared" si="51"/>
        <v>185.376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246336</v>
      </c>
      <c r="D1495" s="61">
        <v>0</v>
      </c>
      <c r="E1495" s="61">
        <v>0</v>
      </c>
      <c r="F1495" s="61">
        <v>0</v>
      </c>
      <c r="G1495" s="59">
        <f t="shared" si="51"/>
        <v>6897.4080000000004</v>
      </c>
      <c r="H1495" s="59">
        <f t="shared" si="52"/>
        <v>0</v>
      </c>
      <c r="I1495" s="60"/>
    </row>
    <row r="1496" spans="1:9" x14ac:dyDescent="0.2">
      <c r="A1496" s="73">
        <v>159</v>
      </c>
      <c r="B1496" s="61">
        <f>Obv!C40</f>
        <v>29</v>
      </c>
      <c r="C1496" s="61">
        <f>Obv!D40</f>
        <v>296270</v>
      </c>
      <c r="D1496" s="61">
        <v>0</v>
      </c>
      <c r="E1496" s="61">
        <v>0</v>
      </c>
      <c r="F1496" s="61">
        <v>0</v>
      </c>
      <c r="G1496" s="59">
        <f t="shared" si="51"/>
        <v>8591.83</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1163839</v>
      </c>
      <c r="D1503" s="61">
        <v>0</v>
      </c>
      <c r="E1503" s="61">
        <v>0</v>
      </c>
      <c r="F1503" s="61">
        <v>0</v>
      </c>
      <c r="G1503" s="59">
        <f t="shared" si="53"/>
        <v>41898.203999999998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1163839</v>
      </c>
      <c r="D1557" s="61">
        <v>0</v>
      </c>
      <c r="E1557" s="61">
        <v>0</v>
      </c>
      <c r="F1557" s="61">
        <v>0</v>
      </c>
      <c r="G1557" s="59">
        <f t="shared" si="55"/>
        <v>104745.51</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1161949</v>
      </c>
      <c r="D1559" s="61">
        <v>0</v>
      </c>
      <c r="E1559" s="61">
        <v>0</v>
      </c>
      <c r="F1559" s="61">
        <v>0</v>
      </c>
      <c r="G1559" s="59">
        <f t="shared" si="55"/>
        <v>106899.308</v>
      </c>
      <c r="H1559" s="59">
        <f t="shared" si="56"/>
        <v>0</v>
      </c>
      <c r="I1559" s="60"/>
    </row>
    <row r="1560" spans="1:9" x14ac:dyDescent="0.2">
      <c r="A1560" s="73">
        <v>159</v>
      </c>
      <c r="B1560" s="61">
        <f>Obv!C104</f>
        <v>93</v>
      </c>
      <c r="C1560" s="61">
        <f>Obv!D104</f>
        <v>1890</v>
      </c>
      <c r="D1560" s="61">
        <v>0</v>
      </c>
      <c r="E1560" s="61">
        <v>0</v>
      </c>
      <c r="F1560" s="61">
        <v>0</v>
      </c>
      <c r="G1560" s="59">
        <f t="shared" si="55"/>
        <v>175.77</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zoomScaleNormal="100" workbookViewId="0">
      <pane ySplit="1" topLeftCell="A2" activePane="bottomLeft" state="frozen"/>
      <selection pane="bottomLeft" activeCell="J42" sqref="J4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5</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13797</v>
      </c>
      <c r="C6" s="12"/>
      <c r="D6" s="388" t="s">
        <v>3128</v>
      </c>
      <c r="E6" s="389"/>
      <c r="F6" s="15" t="s">
        <v>237</v>
      </c>
      <c r="G6" s="12"/>
      <c r="H6" s="12"/>
      <c r="I6" s="12"/>
      <c r="J6" s="357">
        <f>SUM(Skriveni!G2:G1561)</f>
        <v>309407284.30700004</v>
      </c>
      <c r="K6" s="357"/>
    </row>
    <row r="7" spans="1:11" ht="3" customHeight="1" x14ac:dyDescent="0.2">
      <c r="A7" s="12"/>
      <c r="B7" s="12"/>
      <c r="C7" s="12"/>
      <c r="D7" s="12"/>
      <c r="E7" s="12"/>
      <c r="F7" s="12"/>
      <c r="G7" s="12"/>
      <c r="H7" s="12"/>
      <c r="I7" s="12"/>
      <c r="J7" s="12"/>
      <c r="K7" s="12"/>
    </row>
    <row r="8" spans="1:11" ht="15" customHeight="1" x14ac:dyDescent="0.2">
      <c r="A8" s="22" t="s">
        <v>3125</v>
      </c>
      <c r="B8" s="27">
        <v>3125408</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42240</v>
      </c>
      <c r="C12" s="385" t="s">
        <v>2423</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4294</v>
      </c>
      <c r="C14" s="380"/>
      <c r="D14" s="380"/>
      <c r="E14" s="380"/>
      <c r="F14" s="380"/>
      <c r="G14" s="381"/>
      <c r="H14" s="12"/>
      <c r="I14" s="12"/>
      <c r="J14" s="22" t="s">
        <v>3764</v>
      </c>
      <c r="K14" s="45">
        <v>16575689564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9" t="str">
        <f xml:space="preserve"> IF(B18&gt;0,LOOKUP(B18,Sifre!A255:A869,Sifre!B255:B869),"Djelatnost nije upisana")</f>
        <v>Osnovno obrazovanje</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156</v>
      </c>
      <c r="C22" s="359" t="str">
        <f>IF(B22&gt;0, "Županija: " &amp; LOOKUP(H2,A83:A103,B83:B103) &amp; ", grad/općina: " &amp; LOOKUP(B22,A107:A663,B107:B663),"Šifra grada/općine nije upisana")</f>
        <v>Županija: VARAŽDINSKA, grad/općina: IVANEC</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4296</v>
      </c>
      <c r="I27" s="372"/>
      <c r="J27" s="13" t="s">
        <v>1447</v>
      </c>
      <c r="K27" s="15" t="s">
        <v>4296</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4297</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4300</v>
      </c>
      <c r="C31" s="382" t="s">
        <v>1591</v>
      </c>
      <c r="D31" s="383"/>
      <c r="E31" s="82" t="str">
        <f>IF(Kont!E292&gt;0,Kont!E292,"Nema")</f>
        <v>Nema</v>
      </c>
      <c r="F31" s="12"/>
      <c r="G31" s="13" t="s">
        <v>1449</v>
      </c>
      <c r="H31" s="374" t="s">
        <v>4298</v>
      </c>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4299</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12872063</v>
      </c>
      <c r="K39" s="114">
        <f>PRRAS!E12</f>
        <v>13587842</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12707577</v>
      </c>
      <c r="K40" s="117">
        <f>PRRAS!E159</f>
        <v>13318916</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0</v>
      </c>
      <c r="K41" s="117">
        <f>PRRAS!E648</f>
        <v>0</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56961</v>
      </c>
      <c r="K42" s="120">
        <f>PRRAS!E649</f>
        <v>73399</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23939491</v>
      </c>
      <c r="K43" s="114">
        <f>Bil!E13</f>
        <v>23677487</v>
      </c>
    </row>
    <row r="44" spans="1:11" ht="12.95" customHeight="1" x14ac:dyDescent="0.2">
      <c r="A44" s="365"/>
      <c r="B44" s="370" t="str">
        <f>Bil!B74</f>
        <v>Financijska imovina (AOP 064+073+081+112+128+140+157+158)</v>
      </c>
      <c r="C44" s="396"/>
      <c r="D44" s="396"/>
      <c r="E44" s="396"/>
      <c r="F44" s="396"/>
      <c r="G44" s="396"/>
      <c r="H44" s="396"/>
      <c r="I44" s="115">
        <f>Bil!C74</f>
        <v>63</v>
      </c>
      <c r="J44" s="116">
        <f>Bil!D74</f>
        <v>1044006</v>
      </c>
      <c r="K44" s="117">
        <f>Bil!E74</f>
        <v>1082362</v>
      </c>
    </row>
    <row r="45" spans="1:11" ht="12.95" customHeight="1" x14ac:dyDescent="0.2">
      <c r="A45" s="365"/>
      <c r="B45" s="370" t="str">
        <f>Bil!B174</f>
        <v xml:space="preserve">Obveze (AOP 164+175+176+192+220) </v>
      </c>
      <c r="C45" s="396"/>
      <c r="D45" s="396"/>
      <c r="E45" s="396"/>
      <c r="F45" s="396"/>
      <c r="G45" s="396"/>
      <c r="H45" s="396"/>
      <c r="I45" s="115">
        <f>Bil!C174</f>
        <v>163</v>
      </c>
      <c r="J45" s="116">
        <f>Bil!D174</f>
        <v>1116362</v>
      </c>
      <c r="K45" s="117">
        <f>Bil!E174</f>
        <v>1163839</v>
      </c>
    </row>
    <row r="46" spans="1:11" ht="12.95" customHeight="1" x14ac:dyDescent="0.2">
      <c r="A46" s="366"/>
      <c r="B46" s="397" t="str">
        <f>Bil!B234</f>
        <v>Vlastiti izvori (224 + 232 - 236 + 240 do 242)</v>
      </c>
      <c r="C46" s="398"/>
      <c r="D46" s="398"/>
      <c r="E46" s="398"/>
      <c r="F46" s="398"/>
      <c r="G46" s="398"/>
      <c r="H46" s="398"/>
      <c r="I46" s="118">
        <f>Bil!C234</f>
        <v>223</v>
      </c>
      <c r="J46" s="119">
        <f>Bil!D234</f>
        <v>23867134</v>
      </c>
      <c r="K46" s="120">
        <f>Bil!E234</f>
        <v>23596010</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12932430</v>
      </c>
      <c r="K50" s="117">
        <f>RasF!E121</f>
        <v>13608477</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12932430</v>
      </c>
      <c r="K51" s="120">
        <f>RasF!E148</f>
        <v>13608477</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0</v>
      </c>
      <c r="K52" s="114">
        <f>PVRIO!E12</f>
        <v>0</v>
      </c>
    </row>
    <row r="53" spans="1:11" ht="12.95" customHeight="1" x14ac:dyDescent="0.2">
      <c r="A53" s="365"/>
      <c r="B53" s="396" t="str">
        <f>PVRIO!B29</f>
        <v>Promjene u obujmu imovine (AOP 019+026)</v>
      </c>
      <c r="C53" s="396"/>
      <c r="D53" s="396"/>
      <c r="E53" s="396"/>
      <c r="F53" s="396"/>
      <c r="G53" s="396"/>
      <c r="H53" s="396"/>
      <c r="I53" s="115">
        <f>PVRIO!C29</f>
        <v>18</v>
      </c>
      <c r="J53" s="116">
        <f>PVRIO!D29</f>
        <v>0</v>
      </c>
      <c r="K53" s="117">
        <f>PVRIO!E29</f>
        <v>0</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1116362</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1163839</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1163839</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200" zoomScaleNormal="200" workbookViewId="0">
      <pane ySplit="1" topLeftCell="A2" activePane="bottomLeft" state="frozen"/>
      <selection pane="bottomLeft" activeCell="E846" sqref="E84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13797</v>
      </c>
      <c r="C4" s="414"/>
      <c r="D4" s="414"/>
      <c r="E4" s="415">
        <f>SUM(Skriveni!G2:G976)</f>
        <v>205916469.75300005</v>
      </c>
      <c r="F4" s="416"/>
    </row>
    <row r="5" spans="1:7" s="23" customFormat="1" ht="15" customHeight="1" x14ac:dyDescent="0.2">
      <c r="B5" s="413" t="str">
        <f>"Naziv: "&amp;IF(RefStr!B10&lt;&gt;"",RefStr!B10,"_______________________________________")</f>
        <v xml:space="preserve">Naziv: OŠ IVANA KUKULJEVIĆA SAKCINSKOG </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12872063</v>
      </c>
      <c r="E12" s="147">
        <f>E13+E50+E56+E85+E116+E134+E141+E147</f>
        <v>13587842</v>
      </c>
      <c r="F12" s="148">
        <f>IF(D12&lt;&gt;0,IF(E12/D12&gt;=100,"&gt;&gt;100",E12/D12*100),"-")</f>
        <v>105.56071703502383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11143315</v>
      </c>
      <c r="E56" s="147">
        <f>E57+E60+E65+E68+E71+E74+E77+E80</f>
        <v>11778889</v>
      </c>
      <c r="F56" s="150">
        <f t="shared" si="0"/>
        <v>105.7036348698749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44833</v>
      </c>
      <c r="E68" s="147">
        <f>SUM(E69:E70)</f>
        <v>34925</v>
      </c>
      <c r="F68" s="150">
        <f t="shared" si="0"/>
        <v>77.900207436486511</v>
      </c>
    </row>
    <row r="69" spans="1:6" s="8" customFormat="1" x14ac:dyDescent="0.2">
      <c r="A69" s="145">
        <v>6341</v>
      </c>
      <c r="B69" s="146" t="s">
        <v>3699</v>
      </c>
      <c r="C69" s="345">
        <v>58</v>
      </c>
      <c r="D69" s="149">
        <v>44833</v>
      </c>
      <c r="E69" s="149">
        <v>34925</v>
      </c>
      <c r="F69" s="148">
        <f t="shared" si="0"/>
        <v>77.900207436486511</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10918646</v>
      </c>
      <c r="E74" s="147">
        <f>SUM(E75:E76)</f>
        <v>11409159</v>
      </c>
      <c r="F74" s="150">
        <f t="shared" si="0"/>
        <v>104.49243431832116</v>
      </c>
    </row>
    <row r="75" spans="1:6" s="8" customFormat="1" x14ac:dyDescent="0.2">
      <c r="A75" s="145" t="s">
        <v>1142</v>
      </c>
      <c r="B75" s="146" t="s">
        <v>3980</v>
      </c>
      <c r="C75" s="345">
        <v>64</v>
      </c>
      <c r="D75" s="149">
        <v>10918646</v>
      </c>
      <c r="E75" s="149">
        <v>11409159</v>
      </c>
      <c r="F75" s="148">
        <f t="shared" si="0"/>
        <v>104.49243431832116</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179836</v>
      </c>
      <c r="E77" s="147">
        <f>SUM(E78:E79)</f>
        <v>44533</v>
      </c>
      <c r="F77" s="150">
        <f t="shared" si="0"/>
        <v>24.763117507061992</v>
      </c>
    </row>
    <row r="78" spans="1:6" s="8" customFormat="1" x14ac:dyDescent="0.2">
      <c r="A78" s="145" t="s">
        <v>3984</v>
      </c>
      <c r="B78" s="146" t="s">
        <v>920</v>
      </c>
      <c r="C78" s="345">
        <v>67</v>
      </c>
      <c r="D78" s="149">
        <v>179836</v>
      </c>
      <c r="E78" s="149">
        <v>44533</v>
      </c>
      <c r="F78" s="148">
        <f t="shared" ref="F78:F141" si="1">IF(D78&lt;&gt;0,IF(E78/D78&gt;=100,"&gt;&gt;100",E78/D78*100),"-")</f>
        <v>24.763117507061992</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290272</v>
      </c>
      <c r="F80" s="150" t="str">
        <f t="shared" si="1"/>
        <v>-</v>
      </c>
    </row>
    <row r="81" spans="1:6" s="8" customFormat="1" x14ac:dyDescent="0.2">
      <c r="A81" s="152">
        <v>6391</v>
      </c>
      <c r="B81" s="153" t="s">
        <v>924</v>
      </c>
      <c r="C81" s="345">
        <v>70</v>
      </c>
      <c r="D81" s="149"/>
      <c r="E81" s="149">
        <v>2430</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287842</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330</v>
      </c>
      <c r="E85" s="147">
        <f>E86+E94+E101+E109</f>
        <v>356</v>
      </c>
      <c r="F85" s="150">
        <f t="shared" si="1"/>
        <v>107.87878787878789</v>
      </c>
    </row>
    <row r="86" spans="1:6" s="8" customFormat="1" x14ac:dyDescent="0.2">
      <c r="A86" s="145">
        <v>641</v>
      </c>
      <c r="B86" s="146" t="s">
        <v>929</v>
      </c>
      <c r="C86" s="345">
        <v>75</v>
      </c>
      <c r="D86" s="147">
        <f>SUM(D87:D93)</f>
        <v>330</v>
      </c>
      <c r="E86" s="147">
        <f>SUM(E87:E93)</f>
        <v>356</v>
      </c>
      <c r="F86" s="150">
        <f t="shared" si="1"/>
        <v>107.87878787878789</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330</v>
      </c>
      <c r="E88" s="149">
        <v>356</v>
      </c>
      <c r="F88" s="148">
        <f t="shared" si="1"/>
        <v>107.87878787878789</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642226</v>
      </c>
      <c r="E116" s="147">
        <f>E117+E122+E130</f>
        <v>486689</v>
      </c>
      <c r="F116" s="150">
        <f t="shared" si="1"/>
        <v>75.781578447462422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642226</v>
      </c>
      <c r="E122" s="147">
        <f>SUM(E123:E129)</f>
        <v>486689</v>
      </c>
      <c r="F122" s="150">
        <f t="shared" si="1"/>
        <v>75.781578447462422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642226</v>
      </c>
      <c r="E127" s="149">
        <v>486689</v>
      </c>
      <c r="F127" s="148">
        <f t="shared" si="1"/>
        <v>75.781578447462422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12981</v>
      </c>
      <c r="E134" s="147">
        <f>E135+E138</f>
        <v>19910</v>
      </c>
      <c r="F134" s="150">
        <f t="shared" si="1"/>
        <v>153.37801402049149</v>
      </c>
    </row>
    <row r="135" spans="1:6" s="8" customFormat="1" x14ac:dyDescent="0.2">
      <c r="A135" s="145">
        <v>661</v>
      </c>
      <c r="B135" s="146" t="s">
        <v>425</v>
      </c>
      <c r="C135" s="345">
        <v>124</v>
      </c>
      <c r="D135" s="147">
        <f>SUM(D136:D137)</f>
        <v>1576</v>
      </c>
      <c r="E135" s="147">
        <f>SUM(E136:E137)</f>
        <v>2620</v>
      </c>
      <c r="F135" s="150">
        <f t="shared" si="1"/>
        <v>166.24365482233503</v>
      </c>
    </row>
    <row r="136" spans="1:6" s="8" customFormat="1" x14ac:dyDescent="0.2">
      <c r="A136" s="145">
        <v>6614</v>
      </c>
      <c r="B136" s="146" t="s">
        <v>3893</v>
      </c>
      <c r="C136" s="345">
        <v>125</v>
      </c>
      <c r="D136" s="149">
        <v>749</v>
      </c>
      <c r="E136" s="149">
        <v>2620</v>
      </c>
      <c r="F136" s="148">
        <f t="shared" si="1"/>
        <v>349.79973297730311</v>
      </c>
    </row>
    <row r="137" spans="1:6" s="8" customFormat="1" x14ac:dyDescent="0.2">
      <c r="A137" s="145">
        <v>6615</v>
      </c>
      <c r="B137" s="146" t="s">
        <v>3894</v>
      </c>
      <c r="C137" s="345">
        <v>126</v>
      </c>
      <c r="D137" s="149">
        <v>827</v>
      </c>
      <c r="E137" s="149"/>
      <c r="F137" s="148">
        <f t="shared" si="1"/>
        <v>0</v>
      </c>
    </row>
    <row r="138" spans="1:6" s="8" customFormat="1" x14ac:dyDescent="0.2">
      <c r="A138" s="145">
        <v>663</v>
      </c>
      <c r="B138" s="151" t="s">
        <v>426</v>
      </c>
      <c r="C138" s="345">
        <v>127</v>
      </c>
      <c r="D138" s="147">
        <f>SUM(D139:D140)</f>
        <v>11405</v>
      </c>
      <c r="E138" s="147">
        <f>SUM(E139:E140)</f>
        <v>17290</v>
      </c>
      <c r="F138" s="150">
        <f t="shared" si="1"/>
        <v>151.60017536168345</v>
      </c>
    </row>
    <row r="139" spans="1:6" s="8" customFormat="1" x14ac:dyDescent="0.2">
      <c r="A139" s="145">
        <v>6631</v>
      </c>
      <c r="B139" s="146" t="s">
        <v>1502</v>
      </c>
      <c r="C139" s="345">
        <v>128</v>
      </c>
      <c r="D139" s="149">
        <v>2300</v>
      </c>
      <c r="E139" s="149">
        <v>17290</v>
      </c>
      <c r="F139" s="148">
        <f t="shared" si="1"/>
        <v>751.73913043478262</v>
      </c>
    </row>
    <row r="140" spans="1:6" s="8" customFormat="1" x14ac:dyDescent="0.2">
      <c r="A140" s="145">
        <v>6632</v>
      </c>
      <c r="B140" s="151" t="s">
        <v>1503</v>
      </c>
      <c r="C140" s="345">
        <v>129</v>
      </c>
      <c r="D140" s="149">
        <v>9105</v>
      </c>
      <c r="E140" s="149"/>
      <c r="F140" s="148">
        <f t="shared" si="1"/>
        <v>0</v>
      </c>
    </row>
    <row r="141" spans="1:6" s="8" customFormat="1" x14ac:dyDescent="0.2">
      <c r="A141" s="145">
        <v>67</v>
      </c>
      <c r="B141" s="151" t="s">
        <v>427</v>
      </c>
      <c r="C141" s="345">
        <v>130</v>
      </c>
      <c r="D141" s="147">
        <f>D142+D146</f>
        <v>1060704</v>
      </c>
      <c r="E141" s="147">
        <f>E142+E146</f>
        <v>1282834</v>
      </c>
      <c r="F141" s="150">
        <f t="shared" si="1"/>
        <v>120.94175189308234</v>
      </c>
    </row>
    <row r="142" spans="1:6" s="8" customFormat="1" ht="24" x14ac:dyDescent="0.2">
      <c r="A142" s="145">
        <v>671</v>
      </c>
      <c r="B142" s="154" t="s">
        <v>1672</v>
      </c>
      <c r="C142" s="345">
        <v>131</v>
      </c>
      <c r="D142" s="147">
        <f>SUM(D143:D145)</f>
        <v>1060704</v>
      </c>
      <c r="E142" s="147">
        <f>SUM(E143:E145)</f>
        <v>1282834</v>
      </c>
      <c r="F142" s="150">
        <f t="shared" ref="F142:F205" si="2">IF(D142&lt;&gt;0,IF(E142/D142&gt;=100,"&gt;&gt;100",E142/D142*100),"-")</f>
        <v>120.94175189308234</v>
      </c>
    </row>
    <row r="143" spans="1:6" s="8" customFormat="1" x14ac:dyDescent="0.2">
      <c r="A143" s="145">
        <v>6711</v>
      </c>
      <c r="B143" s="146" t="s">
        <v>3582</v>
      </c>
      <c r="C143" s="345">
        <v>132</v>
      </c>
      <c r="D143" s="149">
        <v>992323</v>
      </c>
      <c r="E143" s="149">
        <v>1257108</v>
      </c>
      <c r="F143" s="148">
        <f t="shared" si="2"/>
        <v>126.68334806308026</v>
      </c>
    </row>
    <row r="144" spans="1:6" s="8" customFormat="1" x14ac:dyDescent="0.2">
      <c r="A144" s="145">
        <v>6712</v>
      </c>
      <c r="B144" s="151" t="s">
        <v>2276</v>
      </c>
      <c r="C144" s="345">
        <v>133</v>
      </c>
      <c r="D144" s="149">
        <v>68381</v>
      </c>
      <c r="E144" s="149">
        <v>25726</v>
      </c>
      <c r="F144" s="148">
        <f t="shared" si="2"/>
        <v>37.621561544873579</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12507</v>
      </c>
      <c r="E147" s="147">
        <f>E148+E158</f>
        <v>19164</v>
      </c>
      <c r="F147" s="150">
        <f t="shared" si="2"/>
        <v>153.22619333173424</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12507</v>
      </c>
      <c r="E158" s="149">
        <v>19164</v>
      </c>
      <c r="F158" s="148">
        <f t="shared" si="2"/>
        <v>153.22619333173424</v>
      </c>
    </row>
    <row r="159" spans="1:6" s="8" customFormat="1" x14ac:dyDescent="0.2">
      <c r="A159" s="145">
        <v>3</v>
      </c>
      <c r="B159" s="146" t="s">
        <v>430</v>
      </c>
      <c r="C159" s="345">
        <v>148</v>
      </c>
      <c r="D159" s="147">
        <f>D160+D171+D204+D223+D232+D257+D268</f>
        <v>12707577</v>
      </c>
      <c r="E159" s="147">
        <f>E160+E171+E204+E223+E232+E257+E268</f>
        <v>13318916</v>
      </c>
      <c r="F159" s="150">
        <f t="shared" si="2"/>
        <v>104.81082270837312</v>
      </c>
    </row>
    <row r="160" spans="1:6" s="8" customFormat="1" x14ac:dyDescent="0.2">
      <c r="A160" s="145">
        <v>31</v>
      </c>
      <c r="B160" s="146" t="s">
        <v>431</v>
      </c>
      <c r="C160" s="345">
        <v>149</v>
      </c>
      <c r="D160" s="147">
        <f>D161+D166+D167</f>
        <v>10598573</v>
      </c>
      <c r="E160" s="147">
        <f>E161+E166+E167</f>
        <v>10998024</v>
      </c>
      <c r="F160" s="150">
        <f t="shared" si="2"/>
        <v>103.76891304140661</v>
      </c>
    </row>
    <row r="161" spans="1:6" s="8" customFormat="1" x14ac:dyDescent="0.2">
      <c r="A161" s="145">
        <v>311</v>
      </c>
      <c r="B161" s="146" t="s">
        <v>432</v>
      </c>
      <c r="C161" s="345">
        <v>150</v>
      </c>
      <c r="D161" s="147">
        <f>SUM(D162:D165)</f>
        <v>8668995</v>
      </c>
      <c r="E161" s="147">
        <f>SUM(E162:E165)</f>
        <v>9068468</v>
      </c>
      <c r="F161" s="150">
        <f t="shared" si="2"/>
        <v>104.60806587153412</v>
      </c>
    </row>
    <row r="162" spans="1:6" s="8" customFormat="1" x14ac:dyDescent="0.2">
      <c r="A162" s="145">
        <v>3111</v>
      </c>
      <c r="B162" s="146" t="s">
        <v>385</v>
      </c>
      <c r="C162" s="345">
        <v>151</v>
      </c>
      <c r="D162" s="149">
        <v>8668995</v>
      </c>
      <c r="E162" s="149">
        <v>9068468</v>
      </c>
      <c r="F162" s="148">
        <f t="shared" si="2"/>
        <v>104.60806587153412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441989</v>
      </c>
      <c r="E166" s="149">
        <v>371389</v>
      </c>
      <c r="F166" s="148">
        <f t="shared" si="2"/>
        <v>84.026751796990425</v>
      </c>
    </row>
    <row r="167" spans="1:6" s="8" customFormat="1" x14ac:dyDescent="0.2">
      <c r="A167" s="145">
        <v>313</v>
      </c>
      <c r="B167" s="146" t="s">
        <v>2853</v>
      </c>
      <c r="C167" s="345">
        <v>156</v>
      </c>
      <c r="D167" s="147">
        <f>SUM(D168:D170)</f>
        <v>1487589</v>
      </c>
      <c r="E167" s="147">
        <f>SUM(E168:E170)</f>
        <v>1558167</v>
      </c>
      <c r="F167" s="150">
        <f t="shared" si="2"/>
        <v>104.74445562584826</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1340606</v>
      </c>
      <c r="E169" s="149">
        <v>1400660</v>
      </c>
      <c r="F169" s="148">
        <f t="shared" si="2"/>
        <v>104.47961593488317</v>
      </c>
    </row>
    <row r="170" spans="1:6" s="8" customFormat="1" x14ac:dyDescent="0.2">
      <c r="A170" s="145">
        <v>3133</v>
      </c>
      <c r="B170" s="146" t="s">
        <v>264</v>
      </c>
      <c r="C170" s="345">
        <v>159</v>
      </c>
      <c r="D170" s="149">
        <v>146983</v>
      </c>
      <c r="E170" s="149">
        <v>157507</v>
      </c>
      <c r="F170" s="148">
        <f t="shared" si="2"/>
        <v>107.16001170203357</v>
      </c>
    </row>
    <row r="171" spans="1:6" s="8" customFormat="1" x14ac:dyDescent="0.2">
      <c r="A171" s="145">
        <v>32</v>
      </c>
      <c r="B171" s="146" t="s">
        <v>433</v>
      </c>
      <c r="C171" s="345">
        <v>160</v>
      </c>
      <c r="D171" s="147">
        <f>D172+D177+D185+D195+D196</f>
        <v>2089309</v>
      </c>
      <c r="E171" s="147">
        <f>E172+E177+E185+E195+E196</f>
        <v>2311809</v>
      </c>
      <c r="F171" s="150">
        <f t="shared" si="2"/>
        <v>110.64945395822254</v>
      </c>
    </row>
    <row r="172" spans="1:6" s="8" customFormat="1" x14ac:dyDescent="0.2">
      <c r="A172" s="145">
        <v>321</v>
      </c>
      <c r="B172" s="146" t="s">
        <v>3359</v>
      </c>
      <c r="C172" s="345">
        <v>161</v>
      </c>
      <c r="D172" s="147">
        <f>SUM(D173:D176)</f>
        <v>443086</v>
      </c>
      <c r="E172" s="147">
        <f>SUM(E173:E176)</f>
        <v>404961</v>
      </c>
      <c r="F172" s="150">
        <f t="shared" si="2"/>
        <v>91.395575576750332</v>
      </c>
    </row>
    <row r="173" spans="1:6" s="8" customFormat="1" x14ac:dyDescent="0.2">
      <c r="A173" s="145">
        <v>3211</v>
      </c>
      <c r="B173" s="146" t="s">
        <v>3243</v>
      </c>
      <c r="C173" s="345">
        <v>162</v>
      </c>
      <c r="D173" s="149">
        <v>50470</v>
      </c>
      <c r="E173" s="149">
        <v>59676</v>
      </c>
      <c r="F173" s="148">
        <f t="shared" si="2"/>
        <v>118.24053893402021</v>
      </c>
    </row>
    <row r="174" spans="1:6" s="8" customFormat="1" x14ac:dyDescent="0.2">
      <c r="A174" s="145">
        <v>3212</v>
      </c>
      <c r="B174" s="146" t="s">
        <v>108</v>
      </c>
      <c r="C174" s="345">
        <v>163</v>
      </c>
      <c r="D174" s="149">
        <v>382248</v>
      </c>
      <c r="E174" s="149">
        <v>341584</v>
      </c>
      <c r="F174" s="148">
        <f t="shared" si="2"/>
        <v>89.361880245285789</v>
      </c>
    </row>
    <row r="175" spans="1:6" s="8" customFormat="1" x14ac:dyDescent="0.2">
      <c r="A175" s="145">
        <v>3213</v>
      </c>
      <c r="B175" s="146" t="s">
        <v>2999</v>
      </c>
      <c r="C175" s="345">
        <v>164</v>
      </c>
      <c r="D175" s="149">
        <v>9534</v>
      </c>
      <c r="E175" s="149">
        <v>3701</v>
      </c>
      <c r="F175" s="148">
        <f t="shared" si="2"/>
        <v>38.818963708831546</v>
      </c>
    </row>
    <row r="176" spans="1:6" s="8" customFormat="1" x14ac:dyDescent="0.2">
      <c r="A176" s="145">
        <v>3214</v>
      </c>
      <c r="B176" s="146" t="s">
        <v>2998</v>
      </c>
      <c r="C176" s="345">
        <v>165</v>
      </c>
      <c r="D176" s="149">
        <v>834</v>
      </c>
      <c r="E176" s="149"/>
      <c r="F176" s="148">
        <f t="shared" si="2"/>
        <v>0</v>
      </c>
    </row>
    <row r="177" spans="1:6" s="8" customFormat="1" x14ac:dyDescent="0.2">
      <c r="A177" s="145">
        <v>322</v>
      </c>
      <c r="B177" s="146" t="s">
        <v>3360</v>
      </c>
      <c r="C177" s="345">
        <v>166</v>
      </c>
      <c r="D177" s="147">
        <f>SUM(D178:D184)</f>
        <v>930217</v>
      </c>
      <c r="E177" s="147">
        <f>SUM(E178:E184)</f>
        <v>1081614</v>
      </c>
      <c r="F177" s="150">
        <f t="shared" si="2"/>
        <v>116.27544970689634</v>
      </c>
    </row>
    <row r="178" spans="1:6" s="8" customFormat="1" x14ac:dyDescent="0.2">
      <c r="A178" s="145">
        <v>3221</v>
      </c>
      <c r="B178" s="146" t="s">
        <v>3000</v>
      </c>
      <c r="C178" s="345">
        <v>167</v>
      </c>
      <c r="D178" s="149">
        <v>87059</v>
      </c>
      <c r="E178" s="149">
        <v>101562</v>
      </c>
      <c r="F178" s="148">
        <f t="shared" si="2"/>
        <v>116.65881758347787</v>
      </c>
    </row>
    <row r="179" spans="1:6" s="8" customFormat="1" x14ac:dyDescent="0.2">
      <c r="A179" s="145">
        <v>3222</v>
      </c>
      <c r="B179" s="146" t="s">
        <v>3001</v>
      </c>
      <c r="C179" s="345">
        <v>168</v>
      </c>
      <c r="D179" s="149">
        <v>482912</v>
      </c>
      <c r="E179" s="149">
        <v>553800</v>
      </c>
      <c r="F179" s="148">
        <f t="shared" si="2"/>
        <v>114.67927904048771</v>
      </c>
    </row>
    <row r="180" spans="1:6" s="8" customFormat="1" x14ac:dyDescent="0.2">
      <c r="A180" s="145">
        <v>3223</v>
      </c>
      <c r="B180" s="146" t="s">
        <v>3002</v>
      </c>
      <c r="C180" s="345">
        <v>169</v>
      </c>
      <c r="D180" s="149">
        <v>286190</v>
      </c>
      <c r="E180" s="149">
        <v>357159</v>
      </c>
      <c r="F180" s="148">
        <f t="shared" si="2"/>
        <v>124.79786156050177</v>
      </c>
    </row>
    <row r="181" spans="1:6" s="8" customFormat="1" x14ac:dyDescent="0.2">
      <c r="A181" s="145">
        <v>3224</v>
      </c>
      <c r="B181" s="146" t="s">
        <v>2236</v>
      </c>
      <c r="C181" s="345">
        <v>170</v>
      </c>
      <c r="D181" s="149">
        <v>48281</v>
      </c>
      <c r="E181" s="149">
        <v>46935</v>
      </c>
      <c r="F181" s="148">
        <f t="shared" si="2"/>
        <v>97.212153849340325</v>
      </c>
    </row>
    <row r="182" spans="1:6" s="8" customFormat="1" x14ac:dyDescent="0.2">
      <c r="A182" s="145">
        <v>3225</v>
      </c>
      <c r="B182" s="146" t="s">
        <v>504</v>
      </c>
      <c r="C182" s="345">
        <v>171</v>
      </c>
      <c r="D182" s="149">
        <v>18329</v>
      </c>
      <c r="E182" s="149">
        <v>12727</v>
      </c>
      <c r="F182" s="148">
        <f t="shared" si="2"/>
        <v>69.43641224289378</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7446</v>
      </c>
      <c r="E184" s="149">
        <v>9431</v>
      </c>
      <c r="F184" s="148">
        <f t="shared" si="2"/>
        <v>126.65860864893904</v>
      </c>
    </row>
    <row r="185" spans="1:6" s="8" customFormat="1" x14ac:dyDescent="0.2">
      <c r="A185" s="145">
        <v>323</v>
      </c>
      <c r="B185" s="146" t="s">
        <v>2312</v>
      </c>
      <c r="C185" s="345">
        <v>174</v>
      </c>
      <c r="D185" s="147">
        <f>SUM(D186:D194)</f>
        <v>343861</v>
      </c>
      <c r="E185" s="147">
        <f>SUM(E186:E194)</f>
        <v>496459</v>
      </c>
      <c r="F185" s="150">
        <f t="shared" si="2"/>
        <v>144.37781545450051</v>
      </c>
    </row>
    <row r="186" spans="1:6" s="8" customFormat="1" x14ac:dyDescent="0.2">
      <c r="A186" s="145">
        <v>3231</v>
      </c>
      <c r="B186" s="146" t="s">
        <v>855</v>
      </c>
      <c r="C186" s="345">
        <v>175</v>
      </c>
      <c r="D186" s="149">
        <v>106307</v>
      </c>
      <c r="E186" s="149">
        <v>99059</v>
      </c>
      <c r="F186" s="148">
        <f t="shared" si="2"/>
        <v>93.182010591964783</v>
      </c>
    </row>
    <row r="187" spans="1:6" s="8" customFormat="1" x14ac:dyDescent="0.2">
      <c r="A187" s="145">
        <v>3232</v>
      </c>
      <c r="B187" s="146" t="s">
        <v>3870</v>
      </c>
      <c r="C187" s="345">
        <v>176</v>
      </c>
      <c r="D187" s="149">
        <v>22663</v>
      </c>
      <c r="E187" s="149">
        <v>16571</v>
      </c>
      <c r="F187" s="148">
        <f t="shared" si="2"/>
        <v>73.119181043992413</v>
      </c>
    </row>
    <row r="188" spans="1:6" s="8" customFormat="1" x14ac:dyDescent="0.2">
      <c r="A188" s="145">
        <v>3233</v>
      </c>
      <c r="B188" s="146" t="s">
        <v>3871</v>
      </c>
      <c r="C188" s="345">
        <v>177</v>
      </c>
      <c r="D188" s="149">
        <v>3135</v>
      </c>
      <c r="E188" s="149">
        <v>3765</v>
      </c>
      <c r="F188" s="148">
        <f t="shared" si="2"/>
        <v>120.09569377990429</v>
      </c>
    </row>
    <row r="189" spans="1:6" s="8" customFormat="1" x14ac:dyDescent="0.2">
      <c r="A189" s="145">
        <v>3234</v>
      </c>
      <c r="B189" s="146" t="s">
        <v>3872</v>
      </c>
      <c r="C189" s="345">
        <v>178</v>
      </c>
      <c r="D189" s="149">
        <v>82942</v>
      </c>
      <c r="E189" s="149">
        <v>157366</v>
      </c>
      <c r="F189" s="148">
        <f t="shared" si="2"/>
        <v>189.73017289190037</v>
      </c>
    </row>
    <row r="190" spans="1:6" s="8" customFormat="1" x14ac:dyDescent="0.2">
      <c r="A190" s="145">
        <v>3235</v>
      </c>
      <c r="B190" s="146" t="s">
        <v>3873</v>
      </c>
      <c r="C190" s="345">
        <v>179</v>
      </c>
      <c r="D190" s="149">
        <v>12883</v>
      </c>
      <c r="E190" s="149">
        <v>16860</v>
      </c>
      <c r="F190" s="148">
        <f t="shared" si="2"/>
        <v>130.87013894279283</v>
      </c>
    </row>
    <row r="191" spans="1:6" s="8" customFormat="1" x14ac:dyDescent="0.2">
      <c r="A191" s="145">
        <v>3236</v>
      </c>
      <c r="B191" s="146" t="s">
        <v>3874</v>
      </c>
      <c r="C191" s="345">
        <v>180</v>
      </c>
      <c r="D191" s="149">
        <v>38295</v>
      </c>
      <c r="E191" s="149">
        <v>45688</v>
      </c>
      <c r="F191" s="148">
        <f t="shared" si="2"/>
        <v>119.30539234887061</v>
      </c>
    </row>
    <row r="192" spans="1:6" s="8" customFormat="1" x14ac:dyDescent="0.2">
      <c r="A192" s="145">
        <v>3237</v>
      </c>
      <c r="B192" s="146" t="s">
        <v>3875</v>
      </c>
      <c r="C192" s="345">
        <v>181</v>
      </c>
      <c r="D192" s="149">
        <v>50800</v>
      </c>
      <c r="E192" s="149">
        <v>106659</v>
      </c>
      <c r="F192" s="148">
        <f t="shared" si="2"/>
        <v>209.95866141732282</v>
      </c>
    </row>
    <row r="193" spans="1:6" s="8" customFormat="1" x14ac:dyDescent="0.2">
      <c r="A193" s="145">
        <v>3238</v>
      </c>
      <c r="B193" s="146" t="s">
        <v>702</v>
      </c>
      <c r="C193" s="345">
        <v>182</v>
      </c>
      <c r="D193" s="149">
        <v>22035</v>
      </c>
      <c r="E193" s="149">
        <v>31449</v>
      </c>
      <c r="F193" s="148">
        <f t="shared" si="2"/>
        <v>142.72294077603814</v>
      </c>
    </row>
    <row r="194" spans="1:6" s="8" customFormat="1" x14ac:dyDescent="0.2">
      <c r="A194" s="145">
        <v>3239</v>
      </c>
      <c r="B194" s="146" t="s">
        <v>703</v>
      </c>
      <c r="C194" s="345">
        <v>183</v>
      </c>
      <c r="D194" s="149">
        <v>4801</v>
      </c>
      <c r="E194" s="149">
        <v>19042</v>
      </c>
      <c r="F194" s="148">
        <f t="shared" si="2"/>
        <v>396.62570297854614</v>
      </c>
    </row>
    <row r="195" spans="1:6" s="8" customFormat="1" x14ac:dyDescent="0.2">
      <c r="A195" s="145">
        <v>324</v>
      </c>
      <c r="B195" s="146" t="s">
        <v>3584</v>
      </c>
      <c r="C195" s="345">
        <v>184</v>
      </c>
      <c r="D195" s="149">
        <v>49072</v>
      </c>
      <c r="E195" s="149">
        <v>24673</v>
      </c>
      <c r="F195" s="148">
        <f t="shared" si="2"/>
        <v>50.279181610694494</v>
      </c>
    </row>
    <row r="196" spans="1:6" s="8" customFormat="1" x14ac:dyDescent="0.2">
      <c r="A196" s="145">
        <v>329</v>
      </c>
      <c r="B196" s="146" t="s">
        <v>434</v>
      </c>
      <c r="C196" s="345">
        <v>185</v>
      </c>
      <c r="D196" s="147">
        <f>SUM(D197:D203)</f>
        <v>323073</v>
      </c>
      <c r="E196" s="147">
        <f>SUM(E197:E203)</f>
        <v>304102</v>
      </c>
      <c r="F196" s="150">
        <f t="shared" si="2"/>
        <v>94.127952506089954</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42113</v>
      </c>
      <c r="E198" s="149">
        <v>38489</v>
      </c>
      <c r="F198" s="148">
        <f t="shared" si="2"/>
        <v>91.394581245696102</v>
      </c>
    </row>
    <row r="199" spans="1:6" s="8" customFormat="1" x14ac:dyDescent="0.2">
      <c r="A199" s="145">
        <v>3293</v>
      </c>
      <c r="B199" s="146" t="s">
        <v>1967</v>
      </c>
      <c r="C199" s="345">
        <v>188</v>
      </c>
      <c r="D199" s="149">
        <v>3598</v>
      </c>
      <c r="E199" s="149">
        <v>10585</v>
      </c>
      <c r="F199" s="148">
        <f t="shared" si="2"/>
        <v>294.19121734296834</v>
      </c>
    </row>
    <row r="200" spans="1:6" s="8" customFormat="1" x14ac:dyDescent="0.2">
      <c r="A200" s="145">
        <v>3294</v>
      </c>
      <c r="B200" s="146" t="s">
        <v>2313</v>
      </c>
      <c r="C200" s="345">
        <v>189</v>
      </c>
      <c r="D200" s="149">
        <v>4529</v>
      </c>
      <c r="E200" s="149">
        <v>1000</v>
      </c>
      <c r="F200" s="148">
        <f t="shared" si="2"/>
        <v>22.079929344226098</v>
      </c>
    </row>
    <row r="201" spans="1:6" s="8" customFormat="1" x14ac:dyDescent="0.2">
      <c r="A201" s="145">
        <v>3295</v>
      </c>
      <c r="B201" s="146" t="s">
        <v>3585</v>
      </c>
      <c r="C201" s="345">
        <v>190</v>
      </c>
      <c r="D201" s="149">
        <v>34258</v>
      </c>
      <c r="E201" s="149">
        <v>24668</v>
      </c>
      <c r="F201" s="148">
        <f t="shared" si="2"/>
        <v>72.006538618716803</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238575</v>
      </c>
      <c r="E203" s="149">
        <v>229360</v>
      </c>
      <c r="F203" s="148">
        <f t="shared" si="2"/>
        <v>96.137482971811792</v>
      </c>
    </row>
    <row r="204" spans="1:6" s="8" customFormat="1" x14ac:dyDescent="0.2">
      <c r="A204" s="145">
        <v>34</v>
      </c>
      <c r="B204" s="151" t="s">
        <v>435</v>
      </c>
      <c r="C204" s="345">
        <v>193</v>
      </c>
      <c r="D204" s="147">
        <f>D205+D210+D218</f>
        <v>10776</v>
      </c>
      <c r="E204" s="147">
        <f>E205+E210+E218</f>
        <v>9083</v>
      </c>
      <c r="F204" s="150">
        <f t="shared" si="2"/>
        <v>84.289161098737935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10776</v>
      </c>
      <c r="E218" s="147">
        <f>SUM(E219:E222)</f>
        <v>9083</v>
      </c>
      <c r="F218" s="150">
        <f t="shared" si="3"/>
        <v>84.289161098737935</v>
      </c>
    </row>
    <row r="219" spans="1:6" s="8" customFormat="1" x14ac:dyDescent="0.2">
      <c r="A219" s="145">
        <v>3431</v>
      </c>
      <c r="B219" s="151" t="s">
        <v>3587</v>
      </c>
      <c r="C219" s="345">
        <v>208</v>
      </c>
      <c r="D219" s="149">
        <v>10707</v>
      </c>
      <c r="E219" s="149">
        <v>9083</v>
      </c>
      <c r="F219" s="148">
        <f t="shared" si="3"/>
        <v>84.832352666479878</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69</v>
      </c>
      <c r="E221" s="149"/>
      <c r="F221" s="148">
        <f t="shared" si="3"/>
        <v>0</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8919</v>
      </c>
      <c r="E268" s="147">
        <f>E269+E273+E277+E283</f>
        <v>0</v>
      </c>
      <c r="F268" s="150">
        <f t="shared" si="3"/>
        <v>0</v>
      </c>
    </row>
    <row r="269" spans="1:6" s="8" customFormat="1" x14ac:dyDescent="0.2">
      <c r="A269" s="145">
        <v>381</v>
      </c>
      <c r="B269" s="146" t="s">
        <v>1549</v>
      </c>
      <c r="C269" s="345">
        <v>258</v>
      </c>
      <c r="D269" s="147">
        <f>SUM(D270:D272)</f>
        <v>8919</v>
      </c>
      <c r="E269" s="147">
        <f>SUM(E270:E272)</f>
        <v>0</v>
      </c>
      <c r="F269" s="150">
        <f t="shared" si="3"/>
        <v>0</v>
      </c>
    </row>
    <row r="270" spans="1:6" s="8" customFormat="1" x14ac:dyDescent="0.2">
      <c r="A270" s="145">
        <v>3811</v>
      </c>
      <c r="B270" s="146" t="s">
        <v>4127</v>
      </c>
      <c r="C270" s="345">
        <v>259</v>
      </c>
      <c r="D270" s="149">
        <v>8919</v>
      </c>
      <c r="E270" s="149">
        <v>0</v>
      </c>
      <c r="F270" s="148">
        <f t="shared" ref="F270:F299" si="4">IF(D270&lt;&gt;0,IF(E270/D270&gt;=100,"&gt;&gt;100",E270/D270*100),"-")</f>
        <v>0</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12707577</v>
      </c>
      <c r="E292" s="147">
        <f>E159-E290+E291</f>
        <v>13318916</v>
      </c>
      <c r="F292" s="150">
        <f t="shared" si="4"/>
        <v>104.81082270837312</v>
      </c>
    </row>
    <row r="293" spans="1:6" s="8" customFormat="1" x14ac:dyDescent="0.2">
      <c r="A293" s="145" t="s">
        <v>1215</v>
      </c>
      <c r="B293" s="146" t="s">
        <v>3441</v>
      </c>
      <c r="C293" s="345">
        <v>282</v>
      </c>
      <c r="D293" s="147">
        <f>IF(D12&gt;=D292,D12-D292,0)</f>
        <v>164486</v>
      </c>
      <c r="E293" s="147">
        <f>IF(E12&gt;=E292,E12-E292,0)</f>
        <v>268926</v>
      </c>
      <c r="F293" s="150">
        <f t="shared" si="4"/>
        <v>163.49476551195846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947</v>
      </c>
      <c r="E295" s="149">
        <v>0</v>
      </c>
      <c r="F295" s="148">
        <f t="shared" si="4"/>
        <v>0</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v>28946</v>
      </c>
      <c r="E297" s="149">
        <v>36362</v>
      </c>
      <c r="F297" s="148">
        <f t="shared" si="4"/>
        <v>125.62012022386513</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2459</v>
      </c>
      <c r="E301" s="147">
        <f>E302+E314+E347+E351</f>
        <v>4198</v>
      </c>
      <c r="F301" s="150">
        <f t="shared" ref="F301:F364" si="5">IF(D301&lt;&gt;0,IF(E301/D301&gt;=100,"&gt;&gt;100",E301/D301*100),"-")</f>
        <v>170.71980479869865</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2459</v>
      </c>
      <c r="E314" s="147">
        <f>E315+E320+E329+E334+E339+E342</f>
        <v>4198</v>
      </c>
      <c r="F314" s="150">
        <f t="shared" si="5"/>
        <v>170.71980479869865</v>
      </c>
    </row>
    <row r="315" spans="1:6" s="8" customFormat="1" x14ac:dyDescent="0.2">
      <c r="A315" s="145">
        <v>721</v>
      </c>
      <c r="B315" s="146" t="s">
        <v>3242</v>
      </c>
      <c r="C315" s="345">
        <v>303</v>
      </c>
      <c r="D315" s="147">
        <f>SUM(D316:D319)</f>
        <v>2459</v>
      </c>
      <c r="E315" s="147">
        <f>SUM(E316:E319)</f>
        <v>4198</v>
      </c>
      <c r="F315" s="150">
        <f t="shared" si="5"/>
        <v>170.71980479869865</v>
      </c>
    </row>
    <row r="316" spans="1:6" s="8" customFormat="1" x14ac:dyDescent="0.2">
      <c r="A316" s="145">
        <v>7211</v>
      </c>
      <c r="B316" s="146" t="s">
        <v>382</v>
      </c>
      <c r="C316" s="345">
        <v>304</v>
      </c>
      <c r="D316" s="149">
        <v>2459</v>
      </c>
      <c r="E316" s="149">
        <v>4198</v>
      </c>
      <c r="F316" s="148">
        <f t="shared" si="5"/>
        <v>170.71980479869865</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224853</v>
      </c>
      <c r="E353" s="147">
        <f>E354+E366+E399+E403+E405</f>
        <v>289561</v>
      </c>
      <c r="F353" s="150">
        <f t="shared" si="5"/>
        <v>128.77791268072917</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208353</v>
      </c>
      <c r="E366" s="147">
        <f>E367+E372+E381+E386+E391+E394</f>
        <v>276652</v>
      </c>
      <c r="F366" s="150">
        <f t="shared" si="6"/>
        <v>132.78042552783018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127171</v>
      </c>
      <c r="E372" s="147">
        <f>SUM(E373:E380)</f>
        <v>185207</v>
      </c>
      <c r="F372" s="150">
        <f t="shared" si="6"/>
        <v>145.63619064094803</v>
      </c>
    </row>
    <row r="373" spans="1:6" s="8" customFormat="1" x14ac:dyDescent="0.2">
      <c r="A373" s="145">
        <v>4221</v>
      </c>
      <c r="B373" s="146" t="s">
        <v>3941</v>
      </c>
      <c r="C373" s="345">
        <v>361</v>
      </c>
      <c r="D373" s="149">
        <v>93744</v>
      </c>
      <c r="E373" s="149">
        <v>119801</v>
      </c>
      <c r="F373" s="148">
        <f t="shared" si="6"/>
        <v>127.79591227171872</v>
      </c>
    </row>
    <row r="374" spans="1:6" s="8" customFormat="1" x14ac:dyDescent="0.2">
      <c r="A374" s="145">
        <v>4222</v>
      </c>
      <c r="B374" s="146" t="s">
        <v>3965</v>
      </c>
      <c r="C374" s="345">
        <v>362</v>
      </c>
      <c r="D374" s="149">
        <v>2034</v>
      </c>
      <c r="E374" s="149">
        <v>7788</v>
      </c>
      <c r="F374" s="148">
        <f t="shared" si="6"/>
        <v>382.89085545722713</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v>2458</v>
      </c>
      <c r="E377" s="149"/>
      <c r="F377" s="148">
        <f t="shared" si="6"/>
        <v>0</v>
      </c>
    </row>
    <row r="378" spans="1:6" s="8" customFormat="1" x14ac:dyDescent="0.2">
      <c r="A378" s="145">
        <v>4226</v>
      </c>
      <c r="B378" s="146" t="s">
        <v>3946</v>
      </c>
      <c r="C378" s="345">
        <v>366</v>
      </c>
      <c r="D378" s="149">
        <v>1725</v>
      </c>
      <c r="E378" s="149">
        <v>15926</v>
      </c>
      <c r="F378" s="148">
        <f t="shared" si="6"/>
        <v>923.24637681159413</v>
      </c>
    </row>
    <row r="379" spans="1:6" s="8" customFormat="1" x14ac:dyDescent="0.2">
      <c r="A379" s="145">
        <v>4227</v>
      </c>
      <c r="B379" s="151" t="s">
        <v>3947</v>
      </c>
      <c r="C379" s="345">
        <v>367</v>
      </c>
      <c r="D379" s="149">
        <v>27210</v>
      </c>
      <c r="E379" s="149">
        <v>41692</v>
      </c>
      <c r="F379" s="148">
        <f t="shared" si="6"/>
        <v>153.22307975009187</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81182</v>
      </c>
      <c r="E386" s="147">
        <f>SUM(E387:E390)</f>
        <v>91445</v>
      </c>
      <c r="F386" s="150">
        <f t="shared" si="6"/>
        <v>112.64196496760366</v>
      </c>
    </row>
    <row r="387" spans="1:6" s="8" customFormat="1" x14ac:dyDescent="0.2">
      <c r="A387" s="145">
        <v>4241</v>
      </c>
      <c r="B387" s="146" t="s">
        <v>2886</v>
      </c>
      <c r="C387" s="345">
        <v>375</v>
      </c>
      <c r="D387" s="149">
        <v>81182</v>
      </c>
      <c r="E387" s="149">
        <v>91445</v>
      </c>
      <c r="F387" s="148">
        <f t="shared" si="6"/>
        <v>112.64196496760366</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16500</v>
      </c>
      <c r="E405" s="147">
        <f>SUM(E406:E409)</f>
        <v>12909</v>
      </c>
      <c r="F405" s="150">
        <f t="shared" si="6"/>
        <v>78.236363636363635</v>
      </c>
    </row>
    <row r="406" spans="1:6" s="8" customFormat="1" x14ac:dyDescent="0.2">
      <c r="A406" s="145">
        <v>451</v>
      </c>
      <c r="B406" s="146" t="s">
        <v>2199</v>
      </c>
      <c r="C406" s="345">
        <v>394</v>
      </c>
      <c r="D406" s="149">
        <v>16500</v>
      </c>
      <c r="E406" s="149">
        <v>12909</v>
      </c>
      <c r="F406" s="148">
        <f t="shared" si="6"/>
        <v>78.236363636363635</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222394</v>
      </c>
      <c r="E411" s="147">
        <f>IF(E353&gt;=E301, E353-E301, 0)</f>
        <v>285363</v>
      </c>
      <c r="F411" s="150">
        <f t="shared" si="6"/>
        <v>128.3141631518836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v>56962</v>
      </c>
      <c r="F413" s="148" t="str">
        <f t="shared" si="6"/>
        <v>-</v>
      </c>
    </row>
    <row r="414" spans="1:6" s="8" customFormat="1" x14ac:dyDescent="0.2">
      <c r="A414" s="145">
        <v>97</v>
      </c>
      <c r="B414" s="146" t="s">
        <v>3304</v>
      </c>
      <c r="C414" s="345">
        <v>402</v>
      </c>
      <c r="D414" s="149">
        <v>3023</v>
      </c>
      <c r="E414" s="149">
        <v>2926</v>
      </c>
      <c r="F414" s="148">
        <f t="shared" si="6"/>
        <v>96.791266953357592</v>
      </c>
    </row>
    <row r="415" spans="1:6" s="8" customFormat="1" x14ac:dyDescent="0.2">
      <c r="A415" s="145" t="s">
        <v>1215</v>
      </c>
      <c r="B415" s="146" t="s">
        <v>1992</v>
      </c>
      <c r="C415" s="345">
        <v>403</v>
      </c>
      <c r="D415" s="147">
        <f>D12+D301</f>
        <v>12874522</v>
      </c>
      <c r="E415" s="147">
        <f>E12+E301</f>
        <v>13592040</v>
      </c>
      <c r="F415" s="150">
        <f t="shared" si="6"/>
        <v>105.57316225021791</v>
      </c>
    </row>
    <row r="416" spans="1:6" s="8" customFormat="1" x14ac:dyDescent="0.2">
      <c r="A416" s="145" t="s">
        <v>1215</v>
      </c>
      <c r="B416" s="146" t="s">
        <v>1993</v>
      </c>
      <c r="C416" s="345">
        <v>404</v>
      </c>
      <c r="D416" s="147">
        <f>D292+D353</f>
        <v>12932430</v>
      </c>
      <c r="E416" s="147">
        <f>E292+E353</f>
        <v>13608477</v>
      </c>
      <c r="F416" s="150">
        <f t="shared" si="6"/>
        <v>105.22753264467698</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57908</v>
      </c>
      <c r="E418" s="147">
        <f>IF(E416&gt;=E415,E416-E415,0)</f>
        <v>16437</v>
      </c>
      <c r="F418" s="150">
        <f t="shared" si="6"/>
        <v>28.384679146231957</v>
      </c>
    </row>
    <row r="419" spans="1:6" s="8" customFormat="1" x14ac:dyDescent="0.2">
      <c r="A419" s="160" t="s">
        <v>1592</v>
      </c>
      <c r="B419" s="151" t="s">
        <v>1996</v>
      </c>
      <c r="C419" s="345">
        <v>407</v>
      </c>
      <c r="D419" s="147">
        <f>IF(D295-D296+D412-D413&gt;=0,D295-D296+D412-D413,0)</f>
        <v>947</v>
      </c>
      <c r="E419" s="147">
        <f>IF(E295-E296+E412-E413&gt;=0,E295-E296+E412-E413,0)</f>
        <v>0</v>
      </c>
      <c r="F419" s="150">
        <f t="shared" si="6"/>
        <v>0</v>
      </c>
    </row>
    <row r="420" spans="1:6" s="8" customFormat="1" x14ac:dyDescent="0.2">
      <c r="A420" s="160" t="s">
        <v>1592</v>
      </c>
      <c r="B420" s="146" t="s">
        <v>1997</v>
      </c>
      <c r="C420" s="345">
        <v>408</v>
      </c>
      <c r="D420" s="147">
        <f>IF(D296-D295+D413-D412&gt;=0,D296-D295+D413-D412,0)</f>
        <v>0</v>
      </c>
      <c r="E420" s="147">
        <f>IF(E296-E295+E413-E412&gt;=0,E296-E295+E413-E412,0)</f>
        <v>56962</v>
      </c>
      <c r="F420" s="150" t="str">
        <f t="shared" si="6"/>
        <v>-</v>
      </c>
    </row>
    <row r="421" spans="1:6" s="8" customFormat="1" x14ac:dyDescent="0.2">
      <c r="A421" s="156" t="s">
        <v>1593</v>
      </c>
      <c r="B421" s="157" t="s">
        <v>1998</v>
      </c>
      <c r="C421" s="347">
        <v>409</v>
      </c>
      <c r="D421" s="161">
        <f>D297+D414</f>
        <v>31969</v>
      </c>
      <c r="E421" s="161">
        <f>E297+E414</f>
        <v>39288</v>
      </c>
      <c r="F421" s="162">
        <f t="shared" si="6"/>
        <v>122.89405361443899</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12874522</v>
      </c>
      <c r="E642" s="147">
        <f>E415+E423</f>
        <v>13592040</v>
      </c>
      <c r="F642" s="148">
        <f t="shared" si="10"/>
        <v>105.57316225021791</v>
      </c>
    </row>
    <row r="643" spans="1:6" s="8" customFormat="1" x14ac:dyDescent="0.2">
      <c r="A643" s="145" t="s">
        <v>1215</v>
      </c>
      <c r="B643" s="146" t="s">
        <v>1246</v>
      </c>
      <c r="C643" s="345">
        <v>630</v>
      </c>
      <c r="D643" s="147">
        <f>D416+D531</f>
        <v>12932430</v>
      </c>
      <c r="E643" s="147">
        <f>E416+E531</f>
        <v>13608477</v>
      </c>
      <c r="F643" s="148">
        <f t="shared" si="10"/>
        <v>105.22753264467698</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57908</v>
      </c>
      <c r="E645" s="147">
        <f>IF(E643&gt;=E642,E643-E642,0)</f>
        <v>16437</v>
      </c>
      <c r="F645" s="148">
        <f t="shared" si="10"/>
        <v>28.384679146231957</v>
      </c>
    </row>
    <row r="646" spans="1:6" s="8" customFormat="1" x14ac:dyDescent="0.2">
      <c r="A646" s="160" t="s">
        <v>2741</v>
      </c>
      <c r="B646" s="146" t="s">
        <v>1249</v>
      </c>
      <c r="C646" s="345">
        <v>633</v>
      </c>
      <c r="D646" s="147">
        <f>IF(D419-D420+D640-D641&gt;=0,D419-D420+D640-D641,0)</f>
        <v>947</v>
      </c>
      <c r="E646" s="147">
        <f>IF(E419-E420+E640-E641&gt;=0,E419-E420+E640-E641,0)</f>
        <v>0</v>
      </c>
      <c r="F646" s="148">
        <f t="shared" si="10"/>
        <v>0</v>
      </c>
    </row>
    <row r="647" spans="1:6" s="8" customFormat="1" x14ac:dyDescent="0.2">
      <c r="A647" s="160" t="s">
        <v>2742</v>
      </c>
      <c r="B647" s="146" t="s">
        <v>1250</v>
      </c>
      <c r="C647" s="345">
        <v>634</v>
      </c>
      <c r="D647" s="147">
        <f>IF(D420-D419+D641-D640&gt;=0,D420-D419+D641-D640,0)</f>
        <v>0</v>
      </c>
      <c r="E647" s="147">
        <f>IF(E420-E419+E641-E640&gt;=0,E420-E419+E641-E640,0)</f>
        <v>56962</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56961</v>
      </c>
      <c r="E649" s="147">
        <f>IF(E645+E647-E644-E646&gt;=0,E645+E647-E644-E646,0)</f>
        <v>73399</v>
      </c>
      <c r="F649" s="148">
        <f t="shared" si="10"/>
        <v>128.85834167237235</v>
      </c>
    </row>
    <row r="650" spans="1:6" s="8" customFormat="1" ht="24" x14ac:dyDescent="0.2">
      <c r="A650" s="156" t="s">
        <v>3810</v>
      </c>
      <c r="B650" s="157" t="s">
        <v>177</v>
      </c>
      <c r="C650" s="347">
        <v>637</v>
      </c>
      <c r="D650" s="158">
        <v>902959</v>
      </c>
      <c r="E650" s="158">
        <v>906923</v>
      </c>
      <c r="F650" s="159">
        <f t="shared" si="10"/>
        <v>100.43900110636253</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94745</v>
      </c>
      <c r="E652" s="149">
        <v>24614</v>
      </c>
      <c r="F652" s="148">
        <f t="shared" ref="F652:F677" si="11">IF(D652&lt;&gt;0,IF(E652/D652&gt;=100,"&gt;&gt;100",E652/D652*100),"-")</f>
        <v>25.979207346034087</v>
      </c>
    </row>
    <row r="653" spans="1:6" s="8" customFormat="1" x14ac:dyDescent="0.2">
      <c r="A653" s="145" t="s">
        <v>1208</v>
      </c>
      <c r="B653" s="146" t="s">
        <v>2750</v>
      </c>
      <c r="C653" s="345">
        <v>639</v>
      </c>
      <c r="D653" s="149">
        <v>12931421</v>
      </c>
      <c r="E653" s="149">
        <v>13626482</v>
      </c>
      <c r="F653" s="148">
        <f t="shared" si="11"/>
        <v>105.37497773833209</v>
      </c>
    </row>
    <row r="654" spans="1:6" s="8" customFormat="1" x14ac:dyDescent="0.2">
      <c r="A654" s="145" t="s">
        <v>1209</v>
      </c>
      <c r="B654" s="146" t="s">
        <v>3586</v>
      </c>
      <c r="C654" s="345">
        <v>640</v>
      </c>
      <c r="D654" s="149">
        <v>13001552</v>
      </c>
      <c r="E654" s="149">
        <v>13585615</v>
      </c>
      <c r="F654" s="148">
        <f t="shared" si="11"/>
        <v>104.49225600143737</v>
      </c>
    </row>
    <row r="655" spans="1:6" s="8" customFormat="1" x14ac:dyDescent="0.2">
      <c r="A655" s="145">
        <v>11</v>
      </c>
      <c r="B655" s="146" t="s">
        <v>181</v>
      </c>
      <c r="C655" s="345">
        <v>641</v>
      </c>
      <c r="D655" s="147">
        <f>+D652+D653-D654</f>
        <v>24614</v>
      </c>
      <c r="E655" s="147">
        <f>+E652+E653-E654</f>
        <v>65481</v>
      </c>
      <c r="F655" s="150">
        <f t="shared" si="11"/>
        <v>266.03152677338102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96</v>
      </c>
      <c r="E657" s="149">
        <v>97</v>
      </c>
      <c r="F657" s="148">
        <f t="shared" si="11"/>
        <v>101.04166666666667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94</v>
      </c>
      <c r="E659" s="149">
        <v>95</v>
      </c>
      <c r="F659" s="148">
        <f t="shared" si="11"/>
        <v>101.06382978723406</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44833</v>
      </c>
      <c r="E672" s="149">
        <v>34926</v>
      </c>
      <c r="F672" s="148">
        <f t="shared" si="11"/>
        <v>77.902437936341528</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10918646</v>
      </c>
      <c r="E678" s="149">
        <v>11217312</v>
      </c>
      <c r="F678" s="148"/>
    </row>
    <row r="679" spans="1:6" s="8" customFormat="1" x14ac:dyDescent="0.2">
      <c r="A679" s="152">
        <v>63613</v>
      </c>
      <c r="B679" s="163" t="s">
        <v>4078</v>
      </c>
      <c r="C679" s="345">
        <v>665</v>
      </c>
      <c r="D679" s="149"/>
      <c r="E679" s="149">
        <v>191846</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v>179837</v>
      </c>
      <c r="E682" s="149">
        <v>44533</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633285</v>
      </c>
      <c r="E698" s="149">
        <v>486178</v>
      </c>
      <c r="F698" s="148">
        <f t="shared" si="12"/>
        <v>76.770806193104207</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47749</v>
      </c>
      <c r="E701" s="149"/>
      <c r="F701" s="148">
        <f>IF(D701&lt;&gt;0,IF(E701/D701&gt;=100,"&gt;&gt;100",E701/D701*100),"-")</f>
        <v>0</v>
      </c>
    </row>
    <row r="702" spans="1:6" s="8" customFormat="1" x14ac:dyDescent="0.2">
      <c r="A702" s="145">
        <v>31215</v>
      </c>
      <c r="B702" s="146" t="s">
        <v>1641</v>
      </c>
      <c r="C702" s="345">
        <v>688</v>
      </c>
      <c r="D702" s="149">
        <v>35339</v>
      </c>
      <c r="E702" s="149">
        <v>29348</v>
      </c>
      <c r="F702" s="148">
        <f>IF(D702&lt;&gt;0,IF(E702/D702&gt;=100,"&gt;&gt;100",E702/D702*100),"-")</f>
        <v>83.047058490619435</v>
      </c>
    </row>
    <row r="703" spans="1:6" s="8" customFormat="1" x14ac:dyDescent="0.2">
      <c r="A703" s="145">
        <v>32121</v>
      </c>
      <c r="B703" s="146" t="s">
        <v>3797</v>
      </c>
      <c r="C703" s="345">
        <v>689</v>
      </c>
      <c r="D703" s="149">
        <v>382248</v>
      </c>
      <c r="E703" s="149">
        <v>341584</v>
      </c>
      <c r="F703" s="148">
        <f>IF(D703&lt;&gt;0,IF(E703/D703&gt;=100,"&gt;&gt;100",E703/D703*100),"-")</f>
        <v>89.361880245285789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27030</v>
      </c>
      <c r="E705" s="149">
        <v>34423</v>
      </c>
      <c r="F705" s="148">
        <f>IF(D705&lt;&gt;0,IF(E705/D705&gt;=100,"&gt;&gt;100",E705/D705*100),"-")</f>
        <v>127.3510913799482</v>
      </c>
    </row>
    <row r="706" spans="1:6" s="8" customFormat="1" x14ac:dyDescent="0.2">
      <c r="A706" s="145" t="s">
        <v>3798</v>
      </c>
      <c r="B706" s="146" t="s">
        <v>3799</v>
      </c>
      <c r="C706" s="345">
        <v>692</v>
      </c>
      <c r="D706" s="149"/>
      <c r="E706" s="149">
        <v>415</v>
      </c>
      <c r="F706" s="148" t="str">
        <f>IF(D706&lt;&gt;0,IF(E706/D706&gt;=100,"&gt;&gt;100",E706/D706*100),"-")</f>
        <v>-</v>
      </c>
    </row>
    <row r="707" spans="1:6" s="8" customFormat="1" x14ac:dyDescent="0.2">
      <c r="A707" s="145" t="s">
        <v>3800</v>
      </c>
      <c r="B707" s="146" t="s">
        <v>3801</v>
      </c>
      <c r="C707" s="345">
        <v>693</v>
      </c>
      <c r="D707" s="149">
        <v>15300</v>
      </c>
      <c r="E707" s="149">
        <v>35000</v>
      </c>
      <c r="F707" s="148">
        <f>IF(D707&lt;&gt;0,IF(E707/D707&gt;=100,"&gt;&gt;100",E707/D707*100),"-")</f>
        <v>228.75816993464051</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v>42113</v>
      </c>
      <c r="E711" s="149">
        <v>38489</v>
      </c>
      <c r="F711" s="148">
        <f t="shared" si="13"/>
        <v>91.394581245696102</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IVANA BOROVEČKI</v>
      </c>
      <c r="D995" s="293"/>
      <c r="E995" s="293"/>
    </row>
    <row r="996" spans="1:5" ht="15" customHeight="1" x14ac:dyDescent="0.2">
      <c r="A996" s="291" t="str">
        <f>IF(RefStr!H27="","Telefon za kontakt: _________________","Telefon za kontakt: " &amp; RefStr!H27)</f>
        <v>Telefon za kontakt: 042781330</v>
      </c>
      <c r="C996" s="292"/>
    </row>
    <row r="997" spans="1:5" ht="15" customHeight="1" x14ac:dyDescent="0.2">
      <c r="A997" s="291" t="str">
        <f>IF(RefStr!H33="","Odgovorna osoba: _____________________________","Odgovorna osoba: " &amp; RefStr!H33)</f>
        <v>Odgovorna osoba: DAMIR JAGIĆ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zoomScale="210" zoomScaleNormal="210" workbookViewId="0">
      <pane ySplit="1" topLeftCell="A239" activePane="bottomLeft" state="frozen"/>
      <selection pane="bottomLeft" activeCell="E249" sqref="E24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13797</v>
      </c>
      <c r="C4" s="414"/>
      <c r="D4" s="414"/>
      <c r="E4" s="415">
        <f>SUM(Skriveni!G977:G1286)</f>
        <v>83538326.571999967</v>
      </c>
      <c r="F4" s="416"/>
    </row>
    <row r="5" spans="1:6" ht="15" customHeight="1" x14ac:dyDescent="0.2">
      <c r="B5" s="413" t="str">
        <f>"Naziv: "&amp;IF(RefStr!B10&lt;&gt;"",RefStr!B10,"_______________________________________")</f>
        <v xml:space="preserve">Naziv: OŠ IVANA KUKULJEVIĆA SAKCINSKOG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24983497</v>
      </c>
      <c r="E12" s="96">
        <f>E13+E74</f>
        <v>24759849</v>
      </c>
      <c r="F12" s="123">
        <f t="shared" ref="F12:F75" si="0">IF(D12&gt;0,IF(E12/D12&gt;=100,"&gt;&gt;100",E12/D12*100),"-")</f>
        <v>99.10481707184546</v>
      </c>
    </row>
    <row r="13" spans="1:6" s="3" customFormat="1" x14ac:dyDescent="0.2">
      <c r="A13" s="132">
        <v>0</v>
      </c>
      <c r="B13" s="314" t="s">
        <v>521</v>
      </c>
      <c r="C13" s="303">
        <v>2</v>
      </c>
      <c r="D13" s="97">
        <f>D14+D18+D57+D58+D62+D69</f>
        <v>23939491</v>
      </c>
      <c r="E13" s="97">
        <f>E14+E18+E57+E58+E62+E69</f>
        <v>23677487</v>
      </c>
      <c r="F13" s="124">
        <f t="shared" si="0"/>
        <v>98.905557348733936</v>
      </c>
    </row>
    <row r="14" spans="1:6" s="3" customFormat="1" x14ac:dyDescent="0.2">
      <c r="A14" s="132" t="s">
        <v>1564</v>
      </c>
      <c r="B14" s="314" t="s">
        <v>3259</v>
      </c>
      <c r="C14" s="303">
        <v>3</v>
      </c>
      <c r="D14" s="97">
        <f>D15+D16-D17</f>
        <v>1943073</v>
      </c>
      <c r="E14" s="97">
        <f>E15+E16-E17</f>
        <v>1937790</v>
      </c>
      <c r="F14" s="124">
        <f t="shared" si="0"/>
        <v>99.728111090010515</v>
      </c>
    </row>
    <row r="15" spans="1:6" s="3" customFormat="1" x14ac:dyDescent="0.2">
      <c r="A15" s="132" t="s">
        <v>3260</v>
      </c>
      <c r="B15" s="314" t="s">
        <v>3261</v>
      </c>
      <c r="C15" s="303">
        <v>4</v>
      </c>
      <c r="D15" s="94">
        <v>1570560</v>
      </c>
      <c r="E15" s="94">
        <v>1570560</v>
      </c>
      <c r="F15" s="125">
        <f t="shared" si="0"/>
        <v>100</v>
      </c>
    </row>
    <row r="16" spans="1:6" s="3" customFormat="1" x14ac:dyDescent="0.2">
      <c r="A16" s="132" t="s">
        <v>3262</v>
      </c>
      <c r="B16" s="314" t="s">
        <v>358</v>
      </c>
      <c r="C16" s="303">
        <v>5</v>
      </c>
      <c r="D16" s="94">
        <v>390106</v>
      </c>
      <c r="E16" s="94">
        <v>390106</v>
      </c>
      <c r="F16" s="125">
        <f t="shared" si="0"/>
        <v>100</v>
      </c>
    </row>
    <row r="17" spans="1:6" s="3" customFormat="1" x14ac:dyDescent="0.2">
      <c r="A17" s="132" t="s">
        <v>359</v>
      </c>
      <c r="B17" s="314" t="s">
        <v>360</v>
      </c>
      <c r="C17" s="303">
        <v>6</v>
      </c>
      <c r="D17" s="94">
        <v>17593</v>
      </c>
      <c r="E17" s="94">
        <v>22876</v>
      </c>
      <c r="F17" s="125">
        <f t="shared" si="0"/>
        <v>130.02898880236458</v>
      </c>
    </row>
    <row r="18" spans="1:6" s="3" customFormat="1" x14ac:dyDescent="0.2">
      <c r="A18" s="132" t="s">
        <v>361</v>
      </c>
      <c r="B18" s="314" t="s">
        <v>522</v>
      </c>
      <c r="C18" s="303">
        <v>7</v>
      </c>
      <c r="D18" s="97">
        <f>D19+D25+D35+D41+D47+D51</f>
        <v>21996418</v>
      </c>
      <c r="E18" s="97">
        <f>E19+E25+E35+E41+E47+E51</f>
        <v>21739697</v>
      </c>
      <c r="F18" s="124">
        <f t="shared" si="0"/>
        <v>98.832896337940113</v>
      </c>
    </row>
    <row r="19" spans="1:6" s="3" customFormat="1" x14ac:dyDescent="0.2">
      <c r="A19" s="315" t="s">
        <v>362</v>
      </c>
      <c r="B19" s="314" t="s">
        <v>3928</v>
      </c>
      <c r="C19" s="303">
        <v>8</v>
      </c>
      <c r="D19" s="97">
        <f>SUM(D20:D23)-D24</f>
        <v>21537704</v>
      </c>
      <c r="E19" s="97">
        <f>SUM(E20:E23)-E24</f>
        <v>21156845</v>
      </c>
      <c r="F19" s="124">
        <f t="shared" si="0"/>
        <v>98.231663876520912</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28385575</v>
      </c>
      <c r="E21" s="94">
        <v>28398484</v>
      </c>
      <c r="F21" s="125">
        <f t="shared" si="0"/>
        <v>100.04547732430997</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62516</v>
      </c>
      <c r="E23" s="94">
        <v>62516</v>
      </c>
      <c r="F23" s="125">
        <f t="shared" si="0"/>
        <v>100</v>
      </c>
    </row>
    <row r="24" spans="1:6" s="3" customFormat="1" x14ac:dyDescent="0.2">
      <c r="A24" s="132" t="s">
        <v>367</v>
      </c>
      <c r="B24" s="314" t="s">
        <v>1155</v>
      </c>
      <c r="C24" s="303">
        <v>13</v>
      </c>
      <c r="D24" s="94">
        <v>6910387</v>
      </c>
      <c r="E24" s="94">
        <v>7304155</v>
      </c>
      <c r="F24" s="125">
        <f t="shared" si="0"/>
        <v>105.69820474598602</v>
      </c>
    </row>
    <row r="25" spans="1:6" s="3" customFormat="1" x14ac:dyDescent="0.2">
      <c r="A25" s="315" t="s">
        <v>1156</v>
      </c>
      <c r="B25" s="314" t="s">
        <v>1261</v>
      </c>
      <c r="C25" s="303">
        <v>14</v>
      </c>
      <c r="D25" s="97">
        <f>SUM(D26:D33)-D34</f>
        <v>244880</v>
      </c>
      <c r="E25" s="97">
        <f>SUM(E26:E33)-E34</f>
        <v>336435</v>
      </c>
      <c r="F25" s="124">
        <f t="shared" si="0"/>
        <v>137.38770009800717</v>
      </c>
    </row>
    <row r="26" spans="1:6" s="3" customFormat="1" x14ac:dyDescent="0.2">
      <c r="A26" s="132" t="s">
        <v>1157</v>
      </c>
      <c r="B26" s="314" t="s">
        <v>3941</v>
      </c>
      <c r="C26" s="303">
        <v>15</v>
      </c>
      <c r="D26" s="94">
        <v>1643370</v>
      </c>
      <c r="E26" s="94">
        <v>1722645</v>
      </c>
      <c r="F26" s="125">
        <f t="shared" si="0"/>
        <v>104.82392887785466</v>
      </c>
    </row>
    <row r="27" spans="1:6" s="3" customFormat="1" x14ac:dyDescent="0.2">
      <c r="A27" s="132" t="s">
        <v>1158</v>
      </c>
      <c r="B27" s="314" t="s">
        <v>3965</v>
      </c>
      <c r="C27" s="303">
        <v>16</v>
      </c>
      <c r="D27" s="94">
        <v>20294</v>
      </c>
      <c r="E27" s="94">
        <v>28082</v>
      </c>
      <c r="F27" s="125">
        <f t="shared" si="0"/>
        <v>138.37587464275157</v>
      </c>
    </row>
    <row r="28" spans="1:6" s="3" customFormat="1" x14ac:dyDescent="0.2">
      <c r="A28" s="132" t="s">
        <v>1159</v>
      </c>
      <c r="B28" s="314" t="s">
        <v>3943</v>
      </c>
      <c r="C28" s="303">
        <v>17</v>
      </c>
      <c r="D28" s="94">
        <v>14905</v>
      </c>
      <c r="E28" s="94">
        <v>14905</v>
      </c>
      <c r="F28" s="125">
        <f t="shared" si="0"/>
        <v>100</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2458</v>
      </c>
      <c r="E30" s="94">
        <v>2458</v>
      </c>
      <c r="F30" s="125">
        <f t="shared" si="0"/>
        <v>100</v>
      </c>
    </row>
    <row r="31" spans="1:6" s="3" customFormat="1" x14ac:dyDescent="0.2">
      <c r="A31" s="272" t="s">
        <v>2451</v>
      </c>
      <c r="B31" s="314" t="s">
        <v>3946</v>
      </c>
      <c r="C31" s="303">
        <v>20</v>
      </c>
      <c r="D31" s="94">
        <v>354667</v>
      </c>
      <c r="E31" s="94">
        <v>370593</v>
      </c>
      <c r="F31" s="125">
        <f t="shared" si="0"/>
        <v>104.49040931352509</v>
      </c>
    </row>
    <row r="32" spans="1:6" s="3" customFormat="1" x14ac:dyDescent="0.2">
      <c r="A32" s="272" t="s">
        <v>2452</v>
      </c>
      <c r="B32" s="314" t="s">
        <v>3947</v>
      </c>
      <c r="C32" s="303">
        <v>21</v>
      </c>
      <c r="D32" s="94">
        <v>1235655</v>
      </c>
      <c r="E32" s="94">
        <v>1285675</v>
      </c>
      <c r="F32" s="125">
        <f t="shared" si="0"/>
        <v>104.04805548474292</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3026469</v>
      </c>
      <c r="E34" s="94">
        <v>3087923</v>
      </c>
      <c r="F34" s="125">
        <f t="shared" si="0"/>
        <v>102.0305511141862</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213834</v>
      </c>
      <c r="E41" s="97">
        <f>SUM(E42:E45)-E46</f>
        <v>246417</v>
      </c>
      <c r="F41" s="124">
        <f t="shared" si="0"/>
        <v>115.23752069362216</v>
      </c>
    </row>
    <row r="42" spans="1:6" s="3" customFormat="1" x14ac:dyDescent="0.2">
      <c r="A42" s="132" t="s">
        <v>2878</v>
      </c>
      <c r="B42" s="314" t="s">
        <v>2886</v>
      </c>
      <c r="C42" s="303">
        <v>31</v>
      </c>
      <c r="D42" s="94">
        <v>405806</v>
      </c>
      <c r="E42" s="94">
        <v>505849</v>
      </c>
      <c r="F42" s="125">
        <f t="shared" si="0"/>
        <v>124.65291296826561</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191972</v>
      </c>
      <c r="E46" s="94">
        <v>259432</v>
      </c>
      <c r="F46" s="125">
        <f t="shared" si="0"/>
        <v>135.14054132894381</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4890</v>
      </c>
      <c r="E53" s="94">
        <v>4890</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4890</v>
      </c>
      <c r="E56" s="94">
        <v>4890</v>
      </c>
      <c r="F56" s="125">
        <f t="shared" si="0"/>
        <v>100</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176750</v>
      </c>
      <c r="E60" s="94">
        <v>188507</v>
      </c>
      <c r="F60" s="125">
        <f t="shared" si="0"/>
        <v>106.65176803394625</v>
      </c>
    </row>
    <row r="61" spans="1:6" s="3" customFormat="1" x14ac:dyDescent="0.2">
      <c r="A61" s="132" t="s">
        <v>456</v>
      </c>
      <c r="B61" s="314" t="s">
        <v>617</v>
      </c>
      <c r="C61" s="303">
        <v>50</v>
      </c>
      <c r="D61" s="94">
        <v>176750</v>
      </c>
      <c r="E61" s="94">
        <v>188507</v>
      </c>
      <c r="F61" s="125">
        <f t="shared" si="0"/>
        <v>106.65176803394625</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1044006</v>
      </c>
      <c r="E74" s="97">
        <f>E75+E84+E92+E123+E139+E151+E168+E169</f>
        <v>1082362</v>
      </c>
      <c r="F74" s="124">
        <f t="shared" si="0"/>
        <v>103.67392524564035</v>
      </c>
    </row>
    <row r="75" spans="1:6" s="3" customFormat="1" x14ac:dyDescent="0.2">
      <c r="A75" s="272" t="s">
        <v>2744</v>
      </c>
      <c r="B75" s="314" t="s">
        <v>322</v>
      </c>
      <c r="C75" s="303">
        <v>64</v>
      </c>
      <c r="D75" s="97">
        <f>+D76+D81+D82+D83</f>
        <v>24614</v>
      </c>
      <c r="E75" s="97">
        <f>+E76+E81+E82+E83</f>
        <v>65482</v>
      </c>
      <c r="F75" s="124">
        <f t="shared" si="0"/>
        <v>266.0355895019095</v>
      </c>
    </row>
    <row r="76" spans="1:6" s="3" customFormat="1" x14ac:dyDescent="0.2">
      <c r="A76" s="132" t="s">
        <v>3429</v>
      </c>
      <c r="B76" s="317" t="s">
        <v>1885</v>
      </c>
      <c r="C76" s="303">
        <v>65</v>
      </c>
      <c r="D76" s="97">
        <f>SUM(D77:D80)</f>
        <v>24614</v>
      </c>
      <c r="E76" s="97">
        <f>SUM(E77:E80)</f>
        <v>65482</v>
      </c>
      <c r="F76" s="124">
        <f t="shared" ref="F76:F139" si="1">IF(D76&gt;0,IF(E76/D76&gt;=100,"&gt;&gt;100",E76/D76*100),"-")</f>
        <v>266.0355895019095</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24614</v>
      </c>
      <c r="E78" s="94">
        <v>65482</v>
      </c>
      <c r="F78" s="125">
        <f t="shared" si="1"/>
        <v>266.0355895019095</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84463</v>
      </c>
      <c r="E84" s="97">
        <f>+E85+SUM(E88:E91)</f>
        <v>70670</v>
      </c>
      <c r="F84" s="124">
        <f t="shared" si="1"/>
        <v>83.669772563134146</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84463</v>
      </c>
      <c r="E91" s="94">
        <v>70670</v>
      </c>
      <c r="F91" s="125">
        <f t="shared" si="1"/>
        <v>83.669772563134146</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28947</v>
      </c>
      <c r="E151" s="97">
        <f>SUM(E152:E154)+SUM(E162:E166)-E167</f>
        <v>36362</v>
      </c>
      <c r="F151" s="124">
        <f t="shared" si="2"/>
        <v>125.61578056447991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22475</v>
      </c>
      <c r="E154" s="97">
        <f>SUM(E155:E161)</f>
        <v>9618</v>
      </c>
      <c r="F154" s="124">
        <f t="shared" si="2"/>
        <v>42.794215795328142</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3431</v>
      </c>
      <c r="E160" s="94">
        <v>1773</v>
      </c>
      <c r="F160" s="125">
        <f t="shared" si="2"/>
        <v>51.675896240163219</v>
      </c>
    </row>
    <row r="161" spans="1:6" s="3" customFormat="1" x14ac:dyDescent="0.2">
      <c r="A161" s="272" t="s">
        <v>3869</v>
      </c>
      <c r="B161" s="317" t="s">
        <v>4237</v>
      </c>
      <c r="C161" s="303">
        <v>150</v>
      </c>
      <c r="D161" s="94">
        <v>19044</v>
      </c>
      <c r="E161" s="94">
        <v>7845</v>
      </c>
      <c r="F161" s="125">
        <f t="shared" si="2"/>
        <v>41.194076874606175</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6144</v>
      </c>
      <c r="E163" s="94">
        <v>25744</v>
      </c>
      <c r="F163" s="125">
        <f t="shared" si="2"/>
        <v>419.01041666666669</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v>328</v>
      </c>
      <c r="E166" s="94">
        <v>1000</v>
      </c>
      <c r="F166" s="125">
        <f t="shared" si="2"/>
        <v>304.8780487804878</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3023</v>
      </c>
      <c r="E168" s="94">
        <v>2925</v>
      </c>
      <c r="F168" s="125">
        <f t="shared" si="2"/>
        <v>96.758187231227254</v>
      </c>
    </row>
    <row r="169" spans="1:6" s="3" customFormat="1" x14ac:dyDescent="0.2">
      <c r="A169" s="132" t="s">
        <v>3810</v>
      </c>
      <c r="B169" s="314" t="s">
        <v>4238</v>
      </c>
      <c r="C169" s="303">
        <v>158</v>
      </c>
      <c r="D169" s="97">
        <f>SUM(D170:D172)</f>
        <v>902959</v>
      </c>
      <c r="E169" s="97">
        <f>SUM(E170:E172)</f>
        <v>906923</v>
      </c>
      <c r="F169" s="124">
        <f t="shared" si="2"/>
        <v>100.43900110636253</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902959</v>
      </c>
      <c r="E172" s="94">
        <v>906923</v>
      </c>
      <c r="F172" s="125">
        <f t="shared" si="2"/>
        <v>100.43900110636253</v>
      </c>
    </row>
    <row r="173" spans="1:6" s="3" customFormat="1" x14ac:dyDescent="0.2">
      <c r="A173" s="272"/>
      <c r="B173" s="314" t="s">
        <v>1068</v>
      </c>
      <c r="C173" s="303">
        <v>162</v>
      </c>
      <c r="D173" s="97">
        <f>D174+D234</f>
        <v>24983496</v>
      </c>
      <c r="E173" s="97">
        <f>E174+E234</f>
        <v>24759849</v>
      </c>
      <c r="F173" s="124">
        <f t="shared" si="2"/>
        <v>99.10482103865688</v>
      </c>
    </row>
    <row r="174" spans="1:6" s="3" customFormat="1" x14ac:dyDescent="0.2">
      <c r="A174" s="272" t="s">
        <v>3813</v>
      </c>
      <c r="B174" s="314" t="s">
        <v>1145</v>
      </c>
      <c r="C174" s="303">
        <v>163</v>
      </c>
      <c r="D174" s="97">
        <f>D175+D186+D187+D203+D231</f>
        <v>1116362</v>
      </c>
      <c r="E174" s="97">
        <f>E175+E186+E187+E203+E231</f>
        <v>1163839</v>
      </c>
      <c r="F174" s="124">
        <f t="shared" si="2"/>
        <v>104.25283196669182</v>
      </c>
    </row>
    <row r="175" spans="1:6" s="3" customFormat="1" x14ac:dyDescent="0.2">
      <c r="A175" s="272" t="s">
        <v>1181</v>
      </c>
      <c r="B175" s="314" t="s">
        <v>1547</v>
      </c>
      <c r="C175" s="303">
        <v>164</v>
      </c>
      <c r="D175" s="97">
        <f>SUM(D176:D178)+SUM(D182:D185)</f>
        <v>1107763</v>
      </c>
      <c r="E175" s="97">
        <f>SUM(E176:E178)+SUM(E182:E185)</f>
        <v>1161949</v>
      </c>
      <c r="F175" s="124">
        <f t="shared" si="2"/>
        <v>104.89147949516277</v>
      </c>
    </row>
    <row r="176" spans="1:6" s="3" customFormat="1" x14ac:dyDescent="0.2">
      <c r="A176" s="272" t="s">
        <v>1182</v>
      </c>
      <c r="B176" s="314" t="s">
        <v>1183</v>
      </c>
      <c r="C176" s="303">
        <v>165</v>
      </c>
      <c r="D176" s="94">
        <v>884035</v>
      </c>
      <c r="E176" s="94">
        <v>938319</v>
      </c>
      <c r="F176" s="125">
        <f t="shared" si="2"/>
        <v>106.14048086331425</v>
      </c>
    </row>
    <row r="177" spans="1:6" s="3" customFormat="1" x14ac:dyDescent="0.2">
      <c r="A177" s="272" t="s">
        <v>1184</v>
      </c>
      <c r="B177" s="314" t="s">
        <v>1185</v>
      </c>
      <c r="C177" s="303">
        <v>166</v>
      </c>
      <c r="D177" s="94">
        <v>196235</v>
      </c>
      <c r="E177" s="94">
        <v>214760</v>
      </c>
      <c r="F177" s="125">
        <f t="shared" si="2"/>
        <v>109.4402119907254</v>
      </c>
    </row>
    <row r="178" spans="1:6" s="3" customFormat="1" x14ac:dyDescent="0.2">
      <c r="A178" s="272" t="s">
        <v>1186</v>
      </c>
      <c r="B178" s="317" t="s">
        <v>2842</v>
      </c>
      <c r="C178" s="303">
        <v>167</v>
      </c>
      <c r="D178" s="97">
        <f>SUM(D179:D181)</f>
        <v>918</v>
      </c>
      <c r="E178" s="97">
        <f>SUM(E179:E181)</f>
        <v>125</v>
      </c>
      <c r="F178" s="124">
        <f t="shared" si="2"/>
        <v>13.616557734204793</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918</v>
      </c>
      <c r="E181" s="94">
        <v>125</v>
      </c>
      <c r="F181" s="125">
        <f t="shared" si="2"/>
        <v>13.616557734204793</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26575</v>
      </c>
      <c r="E185" s="94">
        <v>8745</v>
      </c>
      <c r="F185" s="125">
        <f t="shared" si="2"/>
        <v>32.9068673565381</v>
      </c>
    </row>
    <row r="186" spans="1:6" s="3" customFormat="1" x14ac:dyDescent="0.2">
      <c r="A186" s="272" t="s">
        <v>3033</v>
      </c>
      <c r="B186" s="314" t="s">
        <v>3034</v>
      </c>
      <c r="C186" s="303">
        <v>175</v>
      </c>
      <c r="D186" s="94">
        <v>8599</v>
      </c>
      <c r="E186" s="94">
        <v>1890</v>
      </c>
      <c r="F186" s="125">
        <f t="shared" si="2"/>
        <v>21.979299918595185</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23867134</v>
      </c>
      <c r="E234" s="97">
        <f>+E235+E243-E247+E251+E252+E253</f>
        <v>23596010</v>
      </c>
      <c r="F234" s="124">
        <f t="shared" si="3"/>
        <v>98.864027830069588</v>
      </c>
    </row>
    <row r="235" spans="1:6" s="3" customFormat="1" x14ac:dyDescent="0.2">
      <c r="A235" s="132" t="s">
        <v>1279</v>
      </c>
      <c r="B235" s="314" t="s">
        <v>3395</v>
      </c>
      <c r="C235" s="303">
        <v>224</v>
      </c>
      <c r="D235" s="97">
        <f>D236-D239</f>
        <v>23892125</v>
      </c>
      <c r="E235" s="97">
        <f>E236-E239</f>
        <v>23630122</v>
      </c>
      <c r="F235" s="124">
        <f t="shared" si="3"/>
        <v>98.903391807970195</v>
      </c>
    </row>
    <row r="236" spans="1:6" s="3" customFormat="1" x14ac:dyDescent="0.2">
      <c r="A236" s="132" t="s">
        <v>1280</v>
      </c>
      <c r="B236" s="314" t="s">
        <v>3396</v>
      </c>
      <c r="C236" s="303">
        <v>225</v>
      </c>
      <c r="D236" s="97">
        <f>SUM(D237:D238)</f>
        <v>23892125</v>
      </c>
      <c r="E236" s="97">
        <f>SUM(E237:E238)</f>
        <v>23630122</v>
      </c>
      <c r="F236" s="124">
        <f t="shared" si="3"/>
        <v>98.903391807970195</v>
      </c>
    </row>
    <row r="237" spans="1:6" s="3" customFormat="1" x14ac:dyDescent="0.2">
      <c r="A237" s="132" t="s">
        <v>1281</v>
      </c>
      <c r="B237" s="314" t="s">
        <v>1282</v>
      </c>
      <c r="C237" s="303">
        <v>226</v>
      </c>
      <c r="D237" s="94">
        <v>23464375</v>
      </c>
      <c r="E237" s="94">
        <v>23202372</v>
      </c>
      <c r="F237" s="125">
        <f t="shared" si="3"/>
        <v>98.883400900300984</v>
      </c>
    </row>
    <row r="238" spans="1:6" s="3" customFormat="1" x14ac:dyDescent="0.2">
      <c r="A238" s="132" t="s">
        <v>1283</v>
      </c>
      <c r="B238" s="314" t="s">
        <v>1284</v>
      </c>
      <c r="C238" s="303">
        <v>227</v>
      </c>
      <c r="D238" s="94">
        <v>427750</v>
      </c>
      <c r="E238" s="94">
        <v>427750</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165434</v>
      </c>
      <c r="E243" s="97">
        <f>SUM(E244:E246)</f>
        <v>268926</v>
      </c>
      <c r="F243" s="124">
        <f t="shared" si="3"/>
        <v>162.55787806617747</v>
      </c>
    </row>
    <row r="244" spans="1:6" s="3" customFormat="1" x14ac:dyDescent="0.2">
      <c r="A244" s="132" t="s">
        <v>2861</v>
      </c>
      <c r="B244" s="314" t="s">
        <v>4121</v>
      </c>
      <c r="C244" s="303">
        <v>233</v>
      </c>
      <c r="D244" s="94">
        <v>165434</v>
      </c>
      <c r="E244" s="94">
        <v>268926</v>
      </c>
      <c r="F244" s="125">
        <f t="shared" si="3"/>
        <v>162.55787806617747</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222395</v>
      </c>
      <c r="E247" s="97">
        <f>SUM(E248:E250)</f>
        <v>342325</v>
      </c>
      <c r="F247" s="124">
        <f t="shared" si="3"/>
        <v>153.92657209019987</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v>222395</v>
      </c>
      <c r="E249" s="94">
        <v>342325</v>
      </c>
      <c r="F249" s="125">
        <f t="shared" si="3"/>
        <v>153.92657209019987</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28947</v>
      </c>
      <c r="E251" s="94">
        <v>36362</v>
      </c>
      <c r="F251" s="125">
        <f t="shared" si="3"/>
        <v>125.61578056447991</v>
      </c>
    </row>
    <row r="252" spans="1:6" s="3" customFormat="1" x14ac:dyDescent="0.2">
      <c r="A252" s="132" t="s">
        <v>2595</v>
      </c>
      <c r="B252" s="317" t="s">
        <v>1574</v>
      </c>
      <c r="C252" s="303">
        <v>241</v>
      </c>
      <c r="D252" s="94">
        <v>3023</v>
      </c>
      <c r="E252" s="94">
        <v>2925</v>
      </c>
      <c r="F252" s="125">
        <f t="shared" si="3"/>
        <v>96.758187231227254</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v>28947</v>
      </c>
      <c r="E261" s="94">
        <v>36362</v>
      </c>
      <c r="F261" s="125">
        <f t="shared" si="4"/>
        <v>125.61578056447991</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v>3023</v>
      </c>
      <c r="E263" s="94">
        <v>2925</v>
      </c>
      <c r="F263" s="125">
        <f t="shared" si="4"/>
        <v>96.758187231227254</v>
      </c>
    </row>
    <row r="264" spans="1:6" s="3" customFormat="1" x14ac:dyDescent="0.2">
      <c r="A264" s="321" t="s">
        <v>3401</v>
      </c>
      <c r="B264" s="322" t="s">
        <v>3402</v>
      </c>
      <c r="C264" s="303">
        <v>252</v>
      </c>
      <c r="D264" s="94">
        <v>33724</v>
      </c>
      <c r="E264" s="94">
        <v>12731</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v>50739</v>
      </c>
      <c r="E267" s="94">
        <v>50739</v>
      </c>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1107762</v>
      </c>
      <c r="E288" s="94">
        <v>1161949</v>
      </c>
      <c r="F288" s="125">
        <f t="shared" si="4"/>
        <v>104.89157418290212</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8599</v>
      </c>
      <c r="E290" s="94">
        <v>1889</v>
      </c>
      <c r="F290" s="125">
        <f t="shared" si="4"/>
        <v>21.967670659378999</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IVANA BOROVEČKI</v>
      </c>
      <c r="B325" s="291"/>
      <c r="D325" s="293"/>
      <c r="E325" s="293"/>
      <c r="F325" s="291"/>
      <c r="G325" s="307"/>
    </row>
    <row r="326" spans="1:7" s="292" customFormat="1" ht="15" customHeight="1" x14ac:dyDescent="0.2">
      <c r="A326" s="291" t="str">
        <f>IF(RefStr!H27="","Telefon za kontakt: _________________","Telefon za kontakt: " &amp; RefStr!H27)</f>
        <v>Telefon za kontakt: 042781330</v>
      </c>
      <c r="B326" s="291"/>
      <c r="F326" s="291"/>
      <c r="G326" s="307"/>
    </row>
    <row r="327" spans="1:7" s="292" customFormat="1" ht="15" customHeight="1" x14ac:dyDescent="0.2">
      <c r="A327" s="291" t="str">
        <f>IF(RefStr!H33="","Odgovorna osoba: _____________________________","Odgovorna osoba: " &amp; RefStr!H33)</f>
        <v>Odgovorna osoba: DAMIR JAGIĆ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13797</v>
      </c>
      <c r="C4" s="414"/>
      <c r="D4" s="414"/>
      <c r="E4" s="415">
        <f>SUM(Skriveni!G1287:G1423)</f>
        <v>18702436.026000001</v>
      </c>
      <c r="F4" s="416"/>
    </row>
    <row r="5" spans="1:6" ht="15" customHeight="1" x14ac:dyDescent="0.2">
      <c r="B5" s="413" t="str">
        <f>"Naziv: "&amp;IF(RefStr!B10&lt;&gt;"",RefStr!B10,"_______________________________________")</f>
        <v xml:space="preserve">Naziv: OŠ IVANA KUKULJEVIĆA SAKCINSKOG </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12932430</v>
      </c>
      <c r="E121" s="97">
        <f>E122+E125+E128+E129+SUM(E132:E135)</f>
        <v>13608477</v>
      </c>
      <c r="F121" s="125">
        <f t="shared" si="1"/>
        <v>105.22753264467698</v>
      </c>
    </row>
    <row r="122" spans="1:6" s="3" customFormat="1" x14ac:dyDescent="0.2">
      <c r="A122" s="132" t="s">
        <v>2919</v>
      </c>
      <c r="B122" s="105" t="s">
        <v>3973</v>
      </c>
      <c r="C122" s="303">
        <v>111</v>
      </c>
      <c r="D122" s="97">
        <f>SUM(D123:D124)</f>
        <v>12379791</v>
      </c>
      <c r="E122" s="97">
        <f>SUM(E123:E124)</f>
        <v>12865562</v>
      </c>
      <c r="F122" s="125">
        <f t="shared" si="1"/>
        <v>103.92390307720059</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12379791</v>
      </c>
      <c r="E124" s="94">
        <v>12865562</v>
      </c>
      <c r="F124" s="125">
        <f t="shared" si="1"/>
        <v>103.92390307720059</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552639</v>
      </c>
      <c r="E133" s="94">
        <v>742915</v>
      </c>
      <c r="F133" s="125">
        <f t="shared" si="1"/>
        <v>134.4304328865679</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12932430</v>
      </c>
      <c r="E148" s="107">
        <f>E12+E29+E35+E42+E82+E89+E96+E114+E121+E136</f>
        <v>13608477</v>
      </c>
      <c r="F148" s="126">
        <f t="shared" si="2"/>
        <v>105.22753264467698</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IVANA BOROVEČKI</v>
      </c>
      <c r="B151" s="291"/>
      <c r="D151" s="293"/>
      <c r="E151" s="293"/>
      <c r="F151" s="291"/>
      <c r="G151" s="307"/>
    </row>
    <row r="152" spans="1:7" s="292" customFormat="1" ht="15" customHeight="1" x14ac:dyDescent="0.2">
      <c r="A152" s="291" t="str">
        <f>IF(RefStr!H27="","Telefon za kontakt: _________________","Telefon za kontakt: " &amp; RefStr!H27)</f>
        <v>Telefon za kontakt: 042781330</v>
      </c>
      <c r="B152" s="291"/>
      <c r="E152" s="291"/>
      <c r="F152" s="291"/>
      <c r="G152" s="307"/>
    </row>
    <row r="153" spans="1:7" s="292" customFormat="1" ht="15" customHeight="1" x14ac:dyDescent="0.2">
      <c r="A153" s="291" t="str">
        <f>IF(RefStr!H33="","Odgovorna osoba: _____________________________","Odgovorna osoba: " &amp; RefStr!H33)</f>
        <v>Odgovorna osoba: DAMIR JAGIĆ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8" activePane="bottomLeft" state="frozen"/>
      <selection pane="bottomLeft" activeCell="D20" sqref="D20"/>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13797</v>
      </c>
      <c r="C4" s="450"/>
      <c r="D4" s="415">
        <f>SUM(Skriveni!G1424:G1467)</f>
        <v>0</v>
      </c>
      <c r="E4" s="416"/>
    </row>
    <row r="5" spans="1:6" ht="15" customHeight="1" x14ac:dyDescent="0.2">
      <c r="B5" s="413" t="str">
        <f>"Naziv: "&amp;IF(RefStr!B10&lt;&gt;"",RefStr!B10,"_______________________________________")</f>
        <v xml:space="preserve">Naziv: OŠ IVANA KUKULJEVIĆA SAKCINSKOG </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IVANA BOROVEČKI</v>
      </c>
      <c r="B59" s="291"/>
      <c r="D59" s="293"/>
      <c r="E59" s="293"/>
      <c r="F59" s="291"/>
      <c r="G59" s="307"/>
    </row>
    <row r="60" spans="1:7" s="292" customFormat="1" ht="15" customHeight="1" x14ac:dyDescent="0.2">
      <c r="A60" s="291" t="str">
        <f>IF(RefStr!H27="","Telefon za kontakt: _________________","Telefon za kontakt: " &amp; RefStr!H27)</f>
        <v>Telefon za kontakt: 042781330</v>
      </c>
      <c r="B60" s="291"/>
      <c r="F60" s="291"/>
      <c r="G60" s="307"/>
    </row>
    <row r="61" spans="1:7" s="292" customFormat="1" ht="15" customHeight="1" x14ac:dyDescent="0.2">
      <c r="A61" s="291" t="str">
        <f>IF(RefStr!H33="","Odgovorna osoba: _____________________________","Odgovorna osoba: " &amp; RefStr!H33)</f>
        <v>Odgovorna osoba: DAMIR JAGIĆ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zoomScale="140" zoomScaleNormal="140" workbookViewId="0">
      <pane ySplit="1" topLeftCell="A38" activePane="bottomLeft" state="frozen"/>
      <selection pane="bottomLeft" activeCell="D47" sqref="D4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13797</v>
      </c>
      <c r="C4" s="415">
        <f>SUM(Skriveni!G1468:G1561)</f>
        <v>1250051.956</v>
      </c>
      <c r="D4" s="416"/>
    </row>
    <row r="5" spans="1:5" s="23" customFormat="1" ht="15" customHeight="1" x14ac:dyDescent="0.2">
      <c r="B5" s="98" t="str">
        <f>"Naziv: "&amp;IF(RefStr!B10&lt;&gt;"",RefStr!B10,"_______________________________________")</f>
        <v xml:space="preserve">Naziv: OŠ IVANA KUKULJEVIĆA SAKCINSKOG </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1116362</v>
      </c>
    </row>
    <row r="13" spans="1:5" s="2" customFormat="1" x14ac:dyDescent="0.2">
      <c r="A13" s="270"/>
      <c r="B13" s="271" t="s">
        <v>2062</v>
      </c>
      <c r="C13" s="264">
        <v>2</v>
      </c>
      <c r="D13" s="140">
        <f>D14+D15+D23+D24</f>
        <v>13623213</v>
      </c>
    </row>
    <row r="14" spans="1:5" s="2" customFormat="1" x14ac:dyDescent="0.2">
      <c r="A14" s="270"/>
      <c r="B14" s="271" t="s">
        <v>4041</v>
      </c>
      <c r="C14" s="264">
        <v>3</v>
      </c>
      <c r="D14" s="141"/>
    </row>
    <row r="15" spans="1:5" s="2" customFormat="1" x14ac:dyDescent="0.2">
      <c r="A15" s="270" t="s">
        <v>1181</v>
      </c>
      <c r="B15" s="271" t="s">
        <v>3078</v>
      </c>
      <c r="C15" s="264">
        <v>4</v>
      </c>
      <c r="D15" s="140">
        <f>SUM(D16:D22)</f>
        <v>13333652</v>
      </c>
    </row>
    <row r="16" spans="1:5" s="2" customFormat="1" x14ac:dyDescent="0.2">
      <c r="A16" s="272" t="s">
        <v>1182</v>
      </c>
      <c r="B16" s="273" t="s">
        <v>1183</v>
      </c>
      <c r="C16" s="264">
        <v>5</v>
      </c>
      <c r="D16" s="141">
        <v>11055669</v>
      </c>
    </row>
    <row r="17" spans="1:4" s="2" customFormat="1" x14ac:dyDescent="0.2">
      <c r="A17" s="272" t="s">
        <v>1184</v>
      </c>
      <c r="B17" s="273" t="s">
        <v>1185</v>
      </c>
      <c r="C17" s="264">
        <v>6</v>
      </c>
      <c r="D17" s="141">
        <v>2042547</v>
      </c>
    </row>
    <row r="18" spans="1:4" s="2" customFormat="1" x14ac:dyDescent="0.2">
      <c r="A18" s="272" t="s">
        <v>1186</v>
      </c>
      <c r="B18" s="273" t="s">
        <v>1187</v>
      </c>
      <c r="C18" s="264">
        <v>7</v>
      </c>
      <c r="D18" s="141">
        <v>6931</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228505</v>
      </c>
    </row>
    <row r="23" spans="1:4" s="2" customFormat="1" x14ac:dyDescent="0.2">
      <c r="A23" s="270" t="s">
        <v>3033</v>
      </c>
      <c r="B23" s="271" t="s">
        <v>3034</v>
      </c>
      <c r="C23" s="264">
        <v>12</v>
      </c>
      <c r="D23" s="141">
        <v>289561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13575736</v>
      </c>
    </row>
    <row r="31" spans="1:4" s="2" customFormat="1" x14ac:dyDescent="0.2">
      <c r="A31" s="272"/>
      <c r="B31" s="271" t="s">
        <v>4041</v>
      </c>
      <c r="C31" s="264">
        <v>20</v>
      </c>
      <c r="D31" s="141"/>
    </row>
    <row r="32" spans="1:4" s="2" customFormat="1" x14ac:dyDescent="0.2">
      <c r="A32" s="270" t="s">
        <v>1181</v>
      </c>
      <c r="B32" s="271" t="s">
        <v>3081</v>
      </c>
      <c r="C32" s="264">
        <v>21</v>
      </c>
      <c r="D32" s="140">
        <f>SUM(D33:D39)</f>
        <v>13279466</v>
      </c>
    </row>
    <row r="33" spans="1:4" s="2" customFormat="1" x14ac:dyDescent="0.2">
      <c r="A33" s="272" t="s">
        <v>1182</v>
      </c>
      <c r="B33" s="273" t="s">
        <v>1183</v>
      </c>
      <c r="C33" s="264">
        <v>22</v>
      </c>
      <c r="D33" s="141">
        <v>11001385</v>
      </c>
    </row>
    <row r="34" spans="1:4" s="2" customFormat="1" x14ac:dyDescent="0.2">
      <c r="A34" s="272" t="s">
        <v>1184</v>
      </c>
      <c r="B34" s="273" t="s">
        <v>1185</v>
      </c>
      <c r="C34" s="264">
        <v>23</v>
      </c>
      <c r="D34" s="141">
        <v>2024021</v>
      </c>
    </row>
    <row r="35" spans="1:4" s="2" customFormat="1" x14ac:dyDescent="0.2">
      <c r="A35" s="272" t="s">
        <v>1186</v>
      </c>
      <c r="B35" s="273" t="s">
        <v>1187</v>
      </c>
      <c r="C35" s="264">
        <v>24</v>
      </c>
      <c r="D35" s="141">
        <v>7724</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246336</v>
      </c>
    </row>
    <row r="40" spans="1:4" s="2" customFormat="1" x14ac:dyDescent="0.2">
      <c r="A40" s="275" t="s">
        <v>3033</v>
      </c>
      <c r="B40" s="271" t="s">
        <v>3034</v>
      </c>
      <c r="C40" s="264">
        <v>29</v>
      </c>
      <c r="D40" s="141">
        <v>296270</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1163839</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1163839</v>
      </c>
    </row>
    <row r="102" spans="1:5" s="2" customFormat="1" x14ac:dyDescent="0.2">
      <c r="A102" s="272"/>
      <c r="B102" s="280" t="s">
        <v>4041</v>
      </c>
      <c r="C102" s="264">
        <v>91</v>
      </c>
      <c r="D102" s="141"/>
    </row>
    <row r="103" spans="1:5" s="2" customFormat="1" x14ac:dyDescent="0.2">
      <c r="A103" s="272" t="s">
        <v>1181</v>
      </c>
      <c r="B103" s="280" t="s">
        <v>1365</v>
      </c>
      <c r="C103" s="264">
        <v>92</v>
      </c>
      <c r="D103" s="141">
        <v>1161949</v>
      </c>
    </row>
    <row r="104" spans="1:5" s="2" customFormat="1" x14ac:dyDescent="0.2">
      <c r="A104" s="272" t="s">
        <v>3033</v>
      </c>
      <c r="B104" s="280" t="s">
        <v>3034</v>
      </c>
      <c r="C104" s="264">
        <v>93</v>
      </c>
      <c r="D104" s="141">
        <v>1890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IVANA BOROVEČKI</v>
      </c>
      <c r="B109" s="291"/>
      <c r="C109" s="293"/>
      <c r="D109" s="293"/>
      <c r="E109" s="291"/>
    </row>
    <row r="110" spans="1:5" s="292" customFormat="1" ht="15" customHeight="1" x14ac:dyDescent="0.2">
      <c r="A110" s="291" t="str">
        <f>IF(RefStr!H27="","Telefon za kontakt: _________________","Telefon za kontakt: " &amp; RefStr!H27)</f>
        <v>Telefon za kontakt: 042781330</v>
      </c>
      <c r="B110" s="291"/>
      <c r="E110" s="291"/>
    </row>
    <row r="111" spans="1:5" s="292" customFormat="1" ht="15" customHeight="1" x14ac:dyDescent="0.2">
      <c r="A111" s="291" t="str">
        <f>IF(RefStr!H33="","Odgovorna osoba: _____________________________","Odgovorna osoba: " &amp; RefStr!H33)</f>
        <v>Odgovorna osoba: DAMIR JAGIĆ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abSelected="1" topLeftCell="A2" zoomScale="120" zoomScaleNormal="120" workbookViewId="0">
      <pane ySplit="2" topLeftCell="A4" activePane="bottomLeft" state="frozen"/>
      <selection pane="bottomLeft" activeCell="C282" sqref="C282"/>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13797</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Provjera</v>
      </c>
      <c r="C213" s="176" t="s">
        <v>930</v>
      </c>
      <c r="E213" s="237">
        <v>0</v>
      </c>
      <c r="F213" s="237">
        <f t="shared" si="14"/>
        <v>1</v>
      </c>
      <c r="L213" s="235">
        <f>IF(AND(PRRAS!D270&gt;0,PRRAS!D799=0),1,0)</f>
        <v>1</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Ivana</cp:lastModifiedBy>
  <cp:lastPrinted>2019-01-30T09:20:48Z</cp:lastPrinted>
  <dcterms:created xsi:type="dcterms:W3CDTF">2001-11-21T09:32:18Z</dcterms:created>
  <dcterms:modified xsi:type="dcterms:W3CDTF">2019-01-30T09:39:14Z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